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Documents\Contabilidad\CUENTAS PUBLICAS\2022\TRIM_02_2022\2DO_INF_FIN_TRIM_2022\"/>
    </mc:Choice>
  </mc:AlternateContent>
  <xr:revisionPtr revIDLastSave="0" documentId="13_ncr:1_{E60DC5A1-305C-4295-9627-CF8E3B39654B}" xr6:coauthVersionLast="45" xr6:coauthVersionMax="45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160" tabRatio="904" firstSheet="11" activeTab="29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_xlnm.Print_Area" localSheetId="5">'Formato 2'!$A$1:$H$47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9" l="1"/>
  <c r="D13" i="8"/>
  <c r="D11" i="7"/>
  <c r="D10" i="7"/>
  <c r="D37" i="6"/>
  <c r="D36" i="6"/>
  <c r="D35" i="6"/>
  <c r="D34" i="6"/>
  <c r="D33" i="6"/>
  <c r="D32" i="6"/>
  <c r="D31" i="6"/>
  <c r="D30" i="6"/>
  <c r="D29" i="6"/>
  <c r="D54" i="6"/>
  <c r="D53" i="6"/>
  <c r="D52" i="6"/>
  <c r="D51" i="6"/>
  <c r="D50" i="6"/>
  <c r="D49" i="6"/>
  <c r="D27" i="6"/>
  <c r="D26" i="6"/>
  <c r="D25" i="6"/>
  <c r="D24" i="6"/>
  <c r="D23" i="6"/>
  <c r="D22" i="6"/>
  <c r="D20" i="6"/>
  <c r="D19" i="6"/>
  <c r="D15" i="6"/>
  <c r="D13" i="6"/>
  <c r="D12" i="6"/>
  <c r="D11" i="6"/>
  <c r="D34" i="5"/>
  <c r="D15" i="5"/>
  <c r="C25" i="1"/>
  <c r="B25" i="1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<sst xmlns="http://schemas.openxmlformats.org/spreadsheetml/2006/main" count="4243" uniqueCount="3305">
  <si>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</si>
  <si>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</si>
  <si>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</si>
  <si>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</si>
  <si>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</si>
  <si>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</si>
  <si>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</si>
  <si>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</si>
  <si>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</si>
  <si>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</si>
  <si>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</si>
  <si>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</si>
  <si>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</si>
  <si>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</si>
  <si>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</si>
  <si>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</si>
  <si>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</si>
  <si>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</si>
  <si>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</si>
  <si>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</si>
  <si>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</si>
  <si>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</si>
  <si>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</si>
  <si>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</si>
  <si>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</si>
  <si>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</si>
  <si>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</si>
  <si>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</si>
  <si>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</si>
  <si>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</si>
  <si>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</si>
  <si>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</si>
  <si>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</si>
  <si>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</si>
  <si>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</si>
  <si>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</si>
  <si>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</si>
  <si>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</si>
  <si>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</si>
  <si>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</si>
  <si>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</si>
  <si>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</si>
  <si>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</si>
  <si>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</si>
  <si>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</si>
  <si>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</si>
  <si>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</si>
  <si>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</si>
  <si>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</si>
  <si>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</si>
  <si>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</si>
  <si>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</si>
  <si>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</si>
  <si>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</si>
  <si>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</si>
  <si>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</si>
  <si>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</si>
  <si>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</si>
  <si>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</si>
  <si>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</si>
  <si>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</si>
  <si>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</si>
  <si>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</si>
  <si>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</si>
  <si>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</si>
  <si>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</si>
  <si>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</si>
  <si>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</si>
  <si>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</si>
  <si>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</si>
  <si>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</si>
  <si>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</si>
  <si>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</si>
  <si>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</si>
  <si>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</si>
  <si>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</si>
  <si>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</si>
  <si>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</si>
  <si>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</si>
  <si>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</si>
  <si>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</si>
  <si>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</si>
  <si>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</si>
  <si>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</si>
  <si>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</si>
  <si>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</si>
  <si>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</si>
  <si>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</si>
  <si>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</si>
  <si>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</si>
  <si>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</si>
  <si>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</si>
  <si>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</si>
  <si>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</si>
  <si>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</si>
  <si>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</si>
  <si>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</si>
  <si>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</si>
  <si>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</si>
  <si>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</si>
  <si>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</si>
  <si>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</si>
  <si>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</si>
  <si>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</si>
  <si>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</si>
  <si>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</si>
  <si>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</si>
  <si>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</si>
  <si>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</si>
  <si>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</si>
  <si>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</si>
  <si>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</si>
  <si>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</si>
  <si>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</si>
  <si>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</si>
  <si>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</si>
  <si>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</si>
  <si>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</si>
  <si>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</si>
  <si>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</si>
  <si>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</si>
  <si>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</si>
  <si>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</si>
  <si>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</si>
  <si>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</si>
  <si>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</si>
  <si>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</si>
  <si>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</si>
  <si>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</si>
  <si>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</si>
  <si>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</si>
  <si>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</si>
  <si>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</si>
  <si>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</si>
  <si>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</si>
  <si>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</si>
  <si>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</si>
  <si>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</si>
  <si>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</si>
  <si>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</si>
  <si>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</si>
  <si>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</si>
  <si>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</si>
  <si>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</si>
  <si>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</si>
  <si>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</si>
  <si>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</si>
  <si>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</si>
  <si>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</si>
  <si>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</si>
  <si>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</si>
  <si>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</si>
  <si>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</si>
  <si>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</si>
  <si>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</si>
  <si>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</si>
  <si>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</si>
  <si>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</si>
  <si>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</si>
  <si>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</si>
  <si>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</si>
  <si>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</si>
  <si>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</si>
  <si>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</si>
  <si>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</si>
  <si>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</si>
  <si>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</si>
  <si>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</si>
  <si>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</si>
  <si>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</si>
  <si>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</si>
  <si>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</si>
  <si>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</si>
  <si>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</si>
  <si>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</si>
  <si>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</si>
  <si>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</si>
  <si>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</si>
  <si>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</si>
  <si>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</si>
  <si>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</si>
  <si>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</si>
  <si>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</si>
  <si>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</si>
  <si>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</si>
  <si>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</si>
  <si>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</si>
  <si>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</si>
  <si>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</si>
  <si>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</si>
  <si>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</si>
  <si>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</si>
  <si>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</si>
  <si>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</si>
  <si>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</si>
  <si>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</si>
  <si>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</si>
  <si>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</si>
  <si>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</si>
  <si>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</si>
  <si>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</si>
  <si>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</si>
  <si>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</si>
  <si>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</si>
  <si>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</si>
  <si>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</si>
  <si>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</si>
  <si>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</si>
  <si>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</si>
  <si>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</si>
  <si>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</si>
  <si>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</si>
  <si>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</si>
  <si>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</si>
  <si>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</si>
  <si>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</si>
  <si>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</si>
  <si>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</si>
  <si>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</si>
  <si>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</si>
  <si>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</si>
  <si>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</si>
  <si>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</si>
  <si>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</si>
  <si>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</si>
  <si>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</si>
  <si>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</si>
  <si>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</si>
  <si>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</si>
  <si>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</si>
  <si>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</si>
  <si>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</si>
  <si>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</si>
  <si>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</si>
  <si>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</si>
  <si>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</si>
  <si>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</si>
  <si>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</si>
  <si>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</si>
  <si>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</si>
  <si>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</si>
  <si>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</si>
  <si>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</si>
  <si>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</si>
  <si>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</si>
  <si>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</si>
  <si>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</si>
  <si>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</si>
  <si>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</si>
  <si>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</si>
  <si>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</si>
  <si>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</si>
  <si>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</si>
  <si>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</si>
  <si>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</si>
  <si>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</si>
  <si>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</si>
  <si>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</si>
  <si>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</si>
  <si>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</si>
  <si>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</si>
  <si>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</si>
  <si>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</si>
  <si>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</si>
  <si>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</si>
  <si>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</si>
  <si>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</si>
  <si>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</si>
  <si>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</si>
  <si>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</si>
  <si>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</si>
  <si>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</si>
  <si>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</si>
  <si>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</si>
  <si>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</si>
  <si>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</si>
  <si>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</si>
  <si>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</si>
  <si>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</si>
  <si>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</si>
  <si>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</si>
  <si>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</si>
  <si>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</si>
  <si>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</si>
  <si>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</si>
  <si>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</si>
  <si>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</si>
  <si>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</si>
  <si>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</si>
  <si>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</si>
  <si>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</si>
  <si>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</si>
  <si>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</si>
  <si>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</si>
  <si>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</si>
  <si>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</si>
  <si>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</si>
  <si>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</si>
  <si>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</si>
  <si>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</si>
  <si>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</si>
  <si>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</si>
  <si>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</si>
  <si>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</si>
  <si>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</si>
  <si>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</si>
  <si>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</si>
  <si>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</si>
  <si>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</si>
  <si>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</si>
  <si>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</si>
  <si>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</si>
  <si>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</si>
  <si>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</si>
  <si>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</si>
  <si>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</si>
  <si>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</si>
  <si>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</si>
  <si>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</si>
  <si>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</si>
  <si>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</si>
  <si>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</si>
  <si>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</si>
  <si>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</si>
  <si>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</si>
  <si>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</si>
  <si>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</si>
  <si>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</si>
  <si>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</si>
  <si>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</si>
  <si>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</si>
  <si>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</si>
  <si>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</si>
  <si>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</si>
  <si>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</si>
  <si>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</si>
  <si>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</si>
  <si>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</si>
  <si>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</si>
  <si>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</si>
  <si>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</si>
  <si>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</si>
  <si>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</si>
  <si>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</si>
  <si>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</si>
  <si>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</si>
  <si>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</si>
  <si>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</si>
  <si>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</si>
  <si>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</si>
  <si>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</si>
  <si>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</si>
  <si>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</si>
  <si>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</si>
  <si>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</si>
  <si>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</si>
  <si>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</si>
  <si>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</si>
  <si>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</si>
  <si>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</si>
  <si>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</si>
  <si>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</si>
  <si>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</si>
  <si>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</si>
  <si>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</si>
  <si>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</si>
  <si>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</si>
  <si>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</si>
  <si>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</si>
  <si>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</si>
  <si>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</si>
  <si>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</si>
  <si>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</si>
  <si>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</si>
  <si>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</si>
  <si>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</si>
  <si>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</si>
  <si>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</si>
  <si>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</si>
  <si>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</si>
  <si>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</si>
  <si>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</si>
  <si>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</si>
  <si>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</si>
  <si>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</si>
  <si>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</si>
  <si>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</si>
  <si>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</si>
  <si>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</si>
  <si>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</si>
  <si>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</si>
  <si>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</si>
  <si>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</si>
  <si>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</si>
  <si>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</si>
  <si>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</si>
  <si>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</si>
  <si>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</si>
  <si>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</si>
  <si>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</si>
  <si>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</si>
  <si>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</si>
  <si>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</si>
  <si>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</si>
  <si>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</si>
  <si>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</si>
  <si>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</si>
  <si>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</si>
  <si>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</si>
  <si>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</si>
  <si>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</si>
  <si>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</si>
  <si>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</si>
  <si>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</si>
  <si>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</si>
  <si>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</si>
  <si>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</si>
  <si>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</si>
  <si>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</si>
  <si>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</si>
  <si>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</si>
  <si>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</si>
  <si>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</si>
  <si>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</si>
  <si>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</si>
  <si>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</si>
  <si>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</si>
  <si>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</si>
  <si>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</si>
  <si>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</si>
  <si>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</si>
  <si>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</si>
  <si>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</si>
  <si>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</si>
  <si>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</si>
  <si>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</si>
  <si>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</si>
  <si>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</si>
  <si>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</si>
  <si>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</si>
  <si>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</si>
  <si>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</si>
  <si>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</si>
  <si>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</si>
  <si>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</si>
  <si>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</si>
  <si>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</si>
  <si>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</si>
  <si>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</si>
  <si>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</si>
  <si>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</si>
  <si>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</si>
  <si>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</si>
  <si>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</si>
  <si>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</si>
  <si>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</si>
  <si>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</si>
  <si>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</si>
  <si>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</si>
  <si>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</si>
  <si>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</si>
  <si>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</si>
  <si>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</si>
  <si>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</si>
  <si>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</si>
  <si>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</si>
  <si>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</si>
  <si>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</si>
  <si>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</si>
  <si>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</si>
  <si>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</si>
  <si>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</si>
  <si>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</si>
  <si>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</si>
  <si>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</si>
  <si>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</si>
  <si>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</si>
  <si>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</si>
  <si>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</si>
  <si>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</si>
  <si>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</si>
  <si>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</si>
  <si>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</si>
  <si>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</si>
  <si>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</si>
  <si>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</si>
  <si>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</si>
  <si>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</si>
  <si>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</si>
  <si>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</si>
  <si>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</si>
  <si>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</si>
  <si>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</si>
  <si>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</si>
  <si>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</si>
  <si>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</si>
  <si>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</si>
  <si>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</si>
  <si>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</si>
  <si>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</si>
  <si>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</si>
  <si>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</si>
  <si>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</si>
  <si>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</si>
  <si>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</si>
  <si>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</si>
  <si>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</si>
  <si>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</si>
  <si>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</si>
  <si>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</si>
  <si>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</si>
  <si>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</si>
  <si>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</si>
  <si>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</si>
  <si>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</si>
  <si>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</si>
  <si>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</si>
  <si>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</si>
  <si>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</si>
  <si>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</si>
  <si>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</si>
  <si>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</si>
  <si>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</si>
  <si>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</si>
  <si>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</si>
  <si>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</si>
  <si>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</si>
  <si>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</si>
  <si>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</si>
  <si>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</si>
  <si>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</si>
  <si>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</si>
  <si>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</si>
  <si>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</si>
  <si>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</si>
  <si>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</si>
  <si>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</si>
  <si>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</si>
  <si>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</si>
  <si>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</si>
  <si>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</si>
  <si>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</si>
  <si>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</si>
  <si>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</si>
  <si>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</si>
  <si>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</si>
  <si>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</si>
  <si>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</si>
  <si>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</si>
  <si>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</si>
  <si>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</si>
  <si>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</si>
  <si>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</si>
  <si>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</si>
  <si>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</si>
  <si>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</si>
  <si>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</si>
  <si>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</si>
  <si>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</si>
  <si>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</si>
  <si>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</si>
  <si>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</si>
  <si>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</si>
  <si>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</si>
  <si>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</si>
  <si>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</si>
  <si>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</si>
  <si>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</si>
  <si>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</si>
  <si>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</si>
  <si>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</si>
  <si>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</si>
  <si>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</si>
  <si>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</si>
  <si>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</si>
  <si>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</si>
  <si>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</si>
  <si>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</si>
  <si>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</si>
  <si>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</si>
  <si>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</si>
  <si>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</si>
  <si>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</si>
  <si>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</si>
  <si>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</si>
  <si>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</si>
  <si>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</si>
  <si>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</si>
  <si>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</si>
  <si>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</si>
  <si>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</si>
  <si>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</si>
  <si>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</si>
  <si>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</si>
  <si>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</si>
  <si>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</si>
  <si>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</si>
  <si>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</si>
  <si>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</si>
  <si>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</si>
  <si>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</si>
  <si>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</si>
  <si>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</si>
  <si>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</si>
  <si>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</si>
  <si>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</si>
  <si>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</si>
  <si>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</si>
  <si>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</si>
  <si>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</si>
  <si>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</si>
  <si>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</si>
  <si>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</si>
  <si>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</si>
  <si>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</si>
  <si>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</si>
  <si>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</si>
  <si>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</si>
  <si>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</si>
  <si>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</si>
  <si>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</si>
  <si>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</si>
  <si>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</si>
  <si>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</si>
  <si>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</si>
  <si>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</si>
  <si>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</si>
  <si>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</si>
  <si>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</si>
  <si>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</si>
  <si>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</si>
  <si>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</si>
  <si>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</si>
  <si>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</si>
  <si>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</si>
  <si>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</si>
  <si>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</si>
  <si>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</si>
  <si>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</si>
  <si>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</si>
  <si>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</si>
  <si>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</si>
  <si>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</si>
  <si>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</si>
  <si>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</si>
  <si>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</si>
  <si>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</si>
  <si>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</si>
  <si>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</si>
  <si>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</si>
  <si>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</si>
  <si>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</si>
  <si>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</si>
  <si>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</si>
  <si>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</si>
  <si>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</si>
  <si>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</si>
  <si>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</si>
  <si>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</si>
  <si>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</si>
  <si>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</si>
  <si>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</si>
  <si>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</si>
  <si>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</si>
  <si>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</si>
  <si>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</si>
  <si>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</si>
  <si>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</si>
  <si>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</si>
  <si>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</si>
  <si>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</si>
  <si>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</si>
  <si>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</si>
  <si>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</si>
  <si>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</si>
  <si>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</si>
  <si>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</si>
  <si>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</si>
  <si>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</si>
  <si>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</si>
  <si>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</si>
  <si>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</si>
  <si>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</si>
  <si>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</si>
  <si>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</si>
  <si>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</si>
  <si>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</si>
  <si>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</si>
  <si>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</si>
  <si>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</si>
  <si>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</si>
  <si>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</si>
  <si>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</si>
  <si>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</si>
  <si>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</si>
  <si>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</si>
  <si>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</si>
  <si>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</si>
  <si>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</si>
  <si>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</si>
  <si>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</si>
  <si>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</si>
  <si>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</si>
  <si>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</si>
  <si>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</si>
  <si>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</si>
  <si>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</si>
  <si>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</si>
  <si>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</si>
  <si>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</si>
  <si>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</si>
  <si>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</si>
  <si>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</si>
  <si>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</si>
  <si>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</si>
  <si>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</si>
  <si>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</si>
  <si>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</si>
  <si>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</si>
  <si>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</si>
  <si>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</si>
  <si>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</si>
  <si>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</si>
  <si>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</si>
  <si>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</si>
  <si>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</si>
  <si>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</si>
  <si>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</si>
  <si>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</si>
  <si>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</si>
  <si>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</si>
  <si>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</si>
  <si>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</si>
  <si>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</si>
  <si>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</si>
  <si>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</si>
  <si>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</si>
  <si>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</si>
  <si>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</si>
  <si>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</si>
  <si>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</si>
  <si>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</si>
  <si>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</si>
  <si>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</si>
  <si>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</si>
  <si>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</si>
  <si>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</si>
  <si>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</si>
  <si>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</si>
  <si>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</si>
  <si>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</si>
  <si>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</si>
  <si>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</si>
  <si>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</si>
  <si>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</si>
  <si>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</si>
  <si>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</si>
  <si>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</si>
  <si>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</si>
  <si>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</si>
  <si>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</si>
  <si>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</si>
  <si>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</si>
  <si>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</si>
  <si>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</si>
  <si>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</si>
  <si>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</si>
  <si>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</si>
  <si>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</si>
  <si>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</si>
  <si>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</si>
  <si>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</si>
  <si>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</si>
  <si>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</si>
  <si>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</si>
  <si>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</si>
  <si>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</si>
  <si>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</si>
  <si>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</si>
  <si>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</si>
  <si>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</si>
  <si>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</si>
  <si>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</si>
  <si>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</si>
  <si>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</si>
  <si>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</si>
  <si>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</si>
  <si>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</si>
  <si>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</si>
  <si>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</si>
  <si>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</si>
  <si>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</si>
  <si>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</si>
  <si>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</si>
  <si>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</si>
  <si>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</si>
  <si>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</si>
  <si>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</si>
  <si>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</si>
  <si>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</si>
  <si>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</si>
  <si>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</si>
  <si>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</si>
  <si>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</si>
  <si>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</si>
  <si>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</si>
  <si>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</si>
  <si>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</si>
  <si>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</si>
  <si>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</si>
  <si>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</si>
  <si>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</si>
  <si>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</si>
  <si>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</si>
  <si>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</si>
  <si>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</si>
  <si>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</si>
  <si>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</si>
  <si>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</si>
  <si>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</si>
  <si>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</si>
  <si>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</si>
  <si>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</si>
  <si>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</si>
  <si>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</si>
  <si>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</si>
  <si>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</si>
  <si>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</si>
  <si>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</si>
  <si>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</si>
  <si>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</si>
  <si>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</si>
  <si>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</si>
  <si>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</si>
  <si>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</si>
  <si>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</si>
  <si>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</si>
  <si>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</si>
  <si>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</si>
  <si>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</si>
  <si>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</si>
  <si>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</si>
  <si>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</si>
  <si>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</si>
  <si>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</si>
  <si>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</si>
  <si>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</si>
  <si>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</si>
  <si>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</si>
  <si>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</si>
  <si>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</si>
  <si>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</si>
  <si>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</si>
  <si>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</si>
  <si>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</si>
  <si>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</si>
  <si>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</si>
  <si>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</si>
  <si>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</si>
  <si>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</si>
  <si>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</si>
  <si>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</si>
  <si>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</si>
  <si>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</si>
  <si>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</si>
  <si>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</si>
  <si>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</si>
  <si>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</si>
  <si>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</si>
  <si>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</si>
  <si>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</si>
  <si>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</si>
  <si>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</si>
  <si>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</si>
  <si>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</si>
  <si>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</si>
  <si>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</si>
  <si>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</si>
  <si>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</si>
  <si>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</si>
  <si>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</si>
  <si>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</si>
  <si>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</si>
  <si>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</si>
  <si>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</si>
  <si>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</si>
  <si>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</si>
  <si>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</si>
  <si>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</si>
  <si>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</si>
  <si>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</si>
  <si>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</si>
  <si>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</si>
  <si>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</si>
  <si>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</si>
  <si>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</si>
  <si>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</si>
  <si>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</si>
  <si>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</si>
  <si>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</si>
  <si>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</si>
  <si>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</si>
  <si>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</si>
  <si>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</si>
  <si>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</si>
  <si>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</si>
  <si>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</si>
  <si>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</si>
  <si>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</si>
  <si>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</si>
  <si>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</si>
  <si>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</si>
  <si>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</si>
  <si>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</si>
  <si>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</si>
  <si>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</si>
  <si>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</si>
  <si>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</si>
  <si>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</si>
  <si>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</si>
  <si>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</si>
  <si>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</si>
  <si>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</si>
  <si>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</si>
  <si>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</si>
  <si>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</si>
  <si>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</si>
  <si>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</si>
  <si>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</si>
  <si>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</si>
  <si>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</si>
  <si>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</si>
  <si>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</si>
  <si>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</si>
  <si>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</si>
  <si>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</si>
  <si>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</si>
  <si>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</si>
  <si>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</si>
  <si>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</si>
  <si>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</si>
  <si>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</si>
  <si>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</si>
  <si>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</si>
  <si>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</si>
  <si>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</si>
  <si>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</si>
  <si>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</si>
  <si>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</si>
  <si>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</si>
  <si>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</si>
  <si>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</si>
  <si>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</si>
  <si>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</si>
  <si>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</si>
  <si>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</si>
  <si>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</si>
  <si>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</si>
  <si>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</si>
  <si>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</si>
  <si>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</si>
  <si>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</si>
  <si>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</si>
  <si>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</si>
  <si>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</si>
  <si>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</si>
  <si>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</si>
  <si>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</si>
  <si>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</si>
  <si>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</si>
  <si>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</si>
  <si>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</si>
  <si>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</si>
  <si>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</si>
  <si>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</si>
  <si>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</si>
  <si>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</si>
  <si>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</si>
  <si>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</si>
  <si>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</si>
  <si>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</si>
  <si>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</si>
  <si>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</si>
  <si>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</si>
  <si>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</si>
  <si>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</si>
  <si>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</si>
  <si>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</si>
  <si>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</si>
  <si>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</si>
  <si>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</si>
  <si>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</si>
  <si>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</si>
  <si>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</si>
  <si>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</si>
  <si>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</si>
  <si>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</si>
  <si>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</si>
  <si>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</si>
  <si>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</si>
  <si>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</si>
  <si>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</si>
  <si>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</si>
  <si>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</si>
  <si>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</si>
  <si>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</si>
  <si>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</si>
  <si>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</si>
  <si>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</si>
  <si>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</si>
  <si>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</si>
  <si>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</si>
  <si>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</si>
  <si>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</si>
  <si>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</si>
  <si>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</si>
  <si>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</si>
  <si>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</si>
  <si>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</si>
  <si>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</si>
  <si>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</si>
  <si>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</si>
  <si>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</si>
  <si>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</si>
  <si>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</si>
  <si>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</si>
  <si>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</si>
  <si>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</si>
  <si>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</si>
  <si>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</si>
  <si>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</si>
  <si>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</si>
  <si>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</si>
  <si>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</si>
  <si>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</si>
  <si>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</si>
  <si>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</si>
  <si>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</si>
  <si>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</si>
  <si>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</si>
  <si>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</si>
  <si>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</si>
  <si>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</si>
  <si>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</si>
  <si>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</si>
  <si>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</si>
  <si>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</si>
  <si>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</si>
  <si>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</si>
  <si>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</si>
  <si>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</si>
  <si>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</si>
  <si>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</si>
  <si>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</si>
  <si>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</si>
  <si>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</si>
  <si>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</si>
  <si>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</si>
  <si>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</si>
  <si>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</si>
  <si>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</si>
  <si>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</si>
  <si>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</si>
  <si>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</si>
  <si>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</si>
  <si>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</si>
  <si>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</si>
  <si>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</si>
  <si>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</si>
  <si>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</si>
  <si>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</si>
  <si>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</si>
  <si>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</si>
  <si>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</si>
  <si>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</si>
  <si>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</si>
  <si>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</si>
  <si>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</si>
  <si>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</si>
  <si>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</si>
  <si>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</si>
  <si>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</si>
  <si>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</si>
  <si>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</si>
  <si>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</si>
  <si>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</si>
  <si>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</si>
  <si>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</si>
  <si>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</si>
  <si>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</si>
  <si>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</si>
  <si>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</si>
  <si>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</si>
  <si>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</si>
  <si>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</si>
  <si>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</si>
  <si>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</si>
  <si>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</si>
  <si>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</si>
  <si>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</si>
  <si>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</si>
  <si>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</si>
  <si>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</si>
  <si>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</si>
  <si>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</si>
  <si>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</si>
  <si>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</si>
  <si>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</si>
  <si>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</si>
  <si>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</si>
  <si>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</si>
  <si>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</si>
  <si>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</si>
  <si>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</si>
  <si>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</si>
  <si>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</si>
  <si>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</si>
  <si>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</si>
  <si>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</si>
  <si>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</si>
  <si>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</si>
  <si>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</si>
  <si>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</si>
  <si>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</si>
  <si>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</si>
  <si>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</si>
  <si>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</si>
  <si>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</si>
  <si>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</si>
  <si>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</si>
  <si>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</si>
  <si>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</si>
  <si>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</si>
  <si>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</si>
  <si>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</si>
  <si>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</si>
  <si>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</si>
  <si>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</si>
  <si>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</si>
  <si>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</si>
  <si>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</si>
  <si>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</si>
  <si>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</si>
  <si>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</si>
  <si>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</si>
  <si>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</si>
  <si>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</si>
  <si>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</si>
  <si>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</si>
  <si>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</si>
  <si>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</si>
  <si>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</si>
  <si>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</si>
  <si>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</si>
  <si>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</si>
  <si>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</si>
  <si>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</si>
  <si>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</si>
  <si>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</si>
  <si>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</si>
  <si>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</si>
  <si>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</si>
  <si>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</si>
  <si>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</si>
  <si>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</si>
  <si>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</si>
  <si>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</si>
  <si>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</si>
  <si>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</si>
  <si>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</si>
  <si>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</si>
  <si>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</si>
  <si>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</si>
  <si>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</si>
  <si>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</si>
  <si>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</si>
  <si>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</si>
  <si>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</si>
  <si>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</si>
  <si>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</si>
  <si>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</si>
  <si>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</si>
  <si>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</si>
  <si>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</si>
  <si>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</si>
  <si>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</si>
  <si>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</si>
  <si>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</si>
  <si>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</si>
  <si>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</si>
  <si>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</si>
  <si>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</si>
  <si>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</si>
  <si>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</si>
  <si>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</si>
  <si>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</si>
  <si>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</si>
  <si>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</si>
  <si>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</si>
  <si>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</si>
  <si>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</si>
  <si>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</si>
  <si>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</si>
  <si>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</si>
  <si>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</si>
  <si>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</si>
  <si>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</si>
  <si>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</si>
  <si>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</si>
  <si>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</si>
  <si>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</si>
  <si>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</si>
  <si>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</si>
  <si>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</si>
  <si>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</si>
  <si>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</si>
  <si>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</si>
  <si>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</si>
  <si>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</si>
  <si>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</si>
  <si>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</si>
  <si>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</si>
  <si>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</si>
  <si>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</si>
  <si>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</si>
  <si>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</si>
  <si>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</si>
  <si>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</si>
  <si>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</si>
  <si>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</si>
  <si>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</si>
  <si>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</si>
  <si>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</si>
  <si>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</si>
  <si>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</si>
  <si>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</si>
  <si>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</si>
  <si>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</si>
  <si>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</si>
  <si>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</si>
  <si>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</si>
  <si>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</si>
  <si>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</si>
  <si>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</si>
  <si>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</si>
  <si>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</si>
  <si>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</si>
  <si>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</si>
  <si>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</si>
  <si>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</si>
  <si>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</si>
  <si>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</si>
  <si>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</si>
  <si>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</si>
  <si>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</si>
  <si>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</si>
  <si>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</si>
  <si>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</si>
  <si>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</si>
  <si>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</si>
  <si>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</si>
  <si>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</si>
  <si>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</si>
  <si>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</si>
  <si>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</si>
  <si>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</si>
  <si>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</si>
  <si>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</si>
  <si>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</si>
  <si>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</si>
  <si>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</si>
  <si>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</si>
  <si>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</si>
  <si>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</si>
  <si>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</si>
  <si>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</si>
  <si>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</si>
  <si>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</si>
  <si>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</si>
  <si>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</si>
  <si>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</si>
  <si>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</si>
  <si>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</si>
  <si>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</si>
  <si>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</si>
  <si>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</si>
  <si>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</si>
  <si>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</si>
  <si>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</si>
  <si>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</si>
  <si>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</si>
  <si>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</si>
  <si>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</si>
  <si>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</si>
  <si>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</si>
  <si>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</si>
  <si>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</si>
  <si>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</si>
  <si>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</si>
  <si>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</si>
  <si>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</si>
  <si>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</si>
  <si>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</si>
  <si>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</si>
  <si>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</si>
  <si>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</si>
  <si>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</si>
  <si>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</si>
  <si>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</si>
  <si>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</si>
  <si>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</si>
  <si>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</si>
  <si>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</si>
  <si>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</si>
  <si>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</si>
  <si>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</si>
  <si>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</si>
  <si>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</si>
  <si>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</si>
  <si>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</si>
  <si>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</si>
  <si>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</si>
  <si>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</si>
  <si>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</si>
  <si>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</si>
  <si>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</si>
  <si>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</si>
  <si>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</si>
  <si>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</si>
  <si>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</si>
  <si>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</si>
  <si>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</si>
  <si>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</si>
  <si>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</si>
  <si>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</si>
  <si>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</si>
  <si>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</si>
  <si>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</si>
  <si>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</si>
  <si>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</si>
  <si>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</si>
  <si>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</si>
  <si>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</si>
  <si>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</si>
  <si>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</si>
  <si>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</si>
  <si>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</si>
  <si>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</si>
  <si>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</si>
  <si>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</si>
  <si>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</si>
  <si>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</si>
  <si>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</si>
  <si>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</si>
  <si>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</si>
  <si>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</si>
  <si>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</si>
  <si>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</si>
  <si>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</si>
  <si>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</si>
  <si>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</si>
  <si>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</si>
  <si>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</si>
  <si>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</si>
  <si>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</si>
  <si>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</si>
  <si>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</si>
  <si>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</si>
  <si>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</si>
  <si>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</si>
  <si>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</si>
  <si>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</si>
  <si>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</si>
  <si>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</si>
  <si>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</si>
  <si>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</si>
  <si>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</si>
  <si>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</si>
  <si>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</si>
  <si>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</si>
  <si>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</si>
  <si>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</si>
  <si>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</si>
  <si>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</si>
  <si>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</si>
  <si>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</si>
  <si>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</si>
  <si>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</si>
  <si>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</si>
  <si>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</si>
  <si>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</si>
  <si>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</si>
  <si>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</si>
  <si>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</si>
  <si>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</si>
  <si>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</si>
  <si>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</si>
  <si>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</si>
  <si>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</si>
  <si>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</si>
  <si>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</si>
  <si>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</si>
  <si>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</si>
  <si>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</si>
  <si>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</si>
  <si>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</si>
  <si>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</si>
  <si>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</si>
  <si>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</si>
  <si>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</si>
  <si>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</si>
  <si>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</si>
  <si>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</si>
  <si>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</si>
  <si>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</si>
  <si>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</si>
  <si>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</si>
  <si>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</si>
  <si>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</si>
  <si>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</si>
  <si>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</si>
  <si>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</si>
  <si>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</si>
  <si>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</si>
  <si>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</si>
  <si>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</si>
  <si>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</si>
  <si>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</si>
  <si>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</si>
  <si>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</si>
  <si>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</si>
  <si>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</si>
  <si>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</si>
  <si>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</si>
  <si>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</si>
  <si>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</si>
  <si>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</si>
  <si>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</si>
  <si>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</si>
  <si>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</si>
  <si>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</si>
  <si>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</si>
  <si>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</si>
  <si>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</si>
  <si>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</si>
  <si>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</si>
  <si>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</si>
  <si>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</si>
  <si>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</si>
  <si>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</si>
  <si>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</si>
  <si>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</si>
  <si>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</si>
  <si>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</si>
  <si>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</si>
  <si>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</si>
  <si>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</si>
  <si>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</si>
  <si>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</si>
  <si>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</si>
  <si>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</si>
  <si>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</si>
  <si>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</si>
  <si>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</si>
  <si>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</si>
  <si>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</si>
  <si>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</si>
  <si>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</si>
  <si>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</si>
  <si>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</si>
  <si>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</si>
  <si>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</si>
  <si>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</si>
  <si>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</si>
  <si>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</si>
  <si>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</si>
  <si>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</si>
  <si>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</si>
  <si>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</si>
  <si>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</si>
  <si>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</si>
  <si>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</si>
  <si>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</si>
  <si>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</si>
  <si>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</si>
  <si>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</si>
  <si>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</si>
  <si>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</si>
  <si>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</si>
  <si>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</si>
  <si>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</si>
  <si>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</si>
  <si>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</si>
  <si>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</si>
  <si>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</si>
  <si>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</si>
  <si>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</si>
  <si>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</si>
  <si>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</si>
  <si>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</si>
  <si>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</si>
  <si>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</si>
  <si>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</si>
  <si>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</si>
  <si>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</si>
  <si>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</si>
  <si>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</si>
  <si>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</si>
  <si>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</si>
  <si>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</si>
  <si>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</si>
  <si>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</si>
  <si>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</si>
  <si>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</si>
  <si>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</si>
  <si>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</si>
  <si>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</si>
  <si>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</si>
  <si>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</si>
  <si>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</si>
  <si>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</si>
  <si>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</si>
  <si>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</si>
  <si>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</si>
  <si>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</si>
  <si>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</si>
  <si>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</si>
  <si>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</si>
  <si>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</si>
  <si>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</si>
  <si>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</si>
  <si>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</si>
  <si>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</si>
  <si>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</si>
  <si>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</si>
  <si>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</si>
  <si>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</si>
  <si>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</si>
  <si>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</si>
  <si>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</si>
  <si>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</si>
  <si>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</si>
  <si>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</si>
  <si>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</si>
  <si>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</si>
  <si>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</si>
  <si>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</si>
  <si>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</si>
  <si>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</si>
  <si>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</si>
  <si>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</si>
  <si>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</si>
  <si>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</si>
  <si>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</si>
  <si>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</si>
  <si>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</si>
  <si>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</si>
  <si>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</si>
  <si>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</si>
  <si>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</si>
  <si>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</si>
  <si>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</si>
  <si>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</si>
  <si>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</si>
  <si>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</si>
  <si>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</si>
  <si>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</si>
  <si>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</si>
  <si>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</si>
  <si>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</si>
  <si>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</si>
  <si>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</si>
  <si>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</si>
  <si>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</si>
  <si>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</si>
  <si>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</si>
  <si>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</si>
  <si>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</si>
  <si>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</si>
  <si>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</si>
  <si>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</si>
  <si>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</si>
  <si>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</si>
  <si>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</si>
  <si>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</si>
  <si>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</si>
  <si>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</si>
  <si>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</si>
  <si>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</si>
  <si>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</si>
  <si>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</si>
  <si>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</si>
  <si>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</si>
  <si>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</si>
  <si>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</si>
  <si>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</si>
  <si>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</si>
  <si>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</si>
  <si>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</si>
  <si>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</si>
  <si>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</si>
  <si>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</si>
  <si>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</si>
  <si>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</si>
  <si>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</si>
  <si>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</si>
  <si>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</si>
  <si>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</si>
  <si>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</si>
  <si>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</si>
  <si>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</si>
  <si>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</si>
  <si>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</si>
  <si>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</si>
  <si>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</si>
  <si>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</si>
  <si>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</si>
  <si>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</si>
  <si>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</si>
  <si>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</si>
  <si>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</si>
  <si>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</si>
  <si>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</si>
  <si>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</si>
  <si>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</si>
  <si>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</si>
  <si>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</si>
  <si>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</si>
  <si>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</si>
  <si>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</si>
  <si>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</si>
  <si>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</si>
  <si>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</si>
  <si>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</si>
  <si>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</si>
  <si>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</si>
  <si>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</si>
  <si>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</si>
  <si>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</si>
  <si>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</si>
  <si>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</si>
  <si>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</si>
  <si>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</si>
  <si>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</si>
  <si>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</si>
  <si>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</si>
  <si>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</si>
  <si>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</si>
  <si>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</si>
  <si>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</si>
  <si>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</si>
  <si>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</si>
  <si>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</si>
  <si>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</si>
  <si>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</si>
  <si>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</si>
  <si>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</si>
  <si>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</si>
  <si>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</si>
  <si>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</si>
  <si>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</si>
  <si>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</si>
  <si>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</si>
  <si>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</si>
  <si>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</si>
  <si>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</si>
  <si>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</si>
  <si>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</si>
  <si>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</si>
  <si>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</si>
  <si>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</si>
  <si>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</si>
  <si>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</si>
  <si>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</si>
  <si>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</si>
  <si>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</si>
  <si>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</si>
  <si>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</si>
  <si>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</si>
  <si>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</si>
  <si>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</si>
  <si>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</si>
  <si>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</si>
  <si>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</si>
  <si>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</si>
  <si>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</si>
  <si>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</si>
  <si>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</si>
  <si>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</si>
  <si>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</si>
  <si>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</si>
  <si>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</si>
  <si>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</si>
  <si>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</si>
  <si>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</si>
  <si>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</si>
  <si>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</si>
  <si>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</si>
  <si>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</si>
  <si>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</si>
  <si>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</si>
  <si>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</si>
  <si>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</si>
  <si>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</si>
  <si>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</si>
  <si>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</si>
  <si>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</si>
  <si>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</si>
  <si>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</si>
  <si>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</si>
  <si>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</si>
  <si>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</si>
  <si>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</si>
  <si>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</si>
  <si>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</si>
  <si>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</si>
  <si>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</si>
  <si>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</si>
  <si>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</si>
  <si>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</si>
  <si>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</si>
  <si>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</si>
  <si>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</si>
  <si>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</si>
  <si>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</si>
  <si>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</si>
  <si>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</si>
  <si>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</si>
  <si>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</si>
  <si>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</si>
  <si>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</si>
  <si>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</si>
  <si>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</si>
  <si>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</si>
  <si>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</si>
  <si>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</si>
  <si>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</si>
  <si>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</si>
  <si>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</si>
  <si>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</si>
  <si>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</si>
  <si>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</si>
  <si>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</si>
  <si>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</si>
  <si>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</si>
  <si>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</si>
  <si>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</si>
  <si>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</si>
  <si>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</si>
  <si>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</si>
  <si>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</si>
  <si>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</si>
  <si>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</si>
  <si>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</si>
  <si>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</si>
  <si>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</si>
  <si>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</si>
  <si>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</si>
  <si>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</si>
  <si>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</si>
  <si>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</si>
  <si>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</si>
  <si>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</si>
  <si>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</si>
  <si>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</si>
  <si>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</si>
  <si>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</si>
  <si>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</si>
  <si>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</si>
  <si>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</si>
  <si>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</si>
  <si>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</si>
  <si>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</si>
  <si>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</si>
  <si>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</si>
  <si>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</si>
  <si>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</si>
  <si>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</si>
  <si>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</si>
  <si>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</si>
  <si>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</si>
  <si>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</si>
  <si>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</si>
  <si>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</si>
  <si>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</si>
  <si>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</si>
  <si>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</si>
  <si>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</si>
  <si>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</si>
  <si>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</si>
  <si>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</si>
  <si>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</si>
  <si>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</si>
  <si>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</si>
  <si>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</si>
  <si>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</si>
  <si>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</si>
  <si>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</si>
  <si>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</si>
  <si>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</si>
  <si>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</si>
  <si>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</si>
  <si>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</si>
  <si>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</si>
  <si>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</si>
  <si>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</si>
  <si>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</si>
  <si>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</si>
  <si>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</si>
  <si>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</si>
  <si>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</si>
  <si>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</si>
  <si>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</si>
  <si>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</si>
  <si>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</si>
  <si>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</si>
  <si>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</si>
  <si>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</si>
  <si>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</si>
  <si>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</si>
  <si>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</si>
  <si>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</si>
  <si>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</si>
  <si>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</si>
  <si>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</si>
  <si>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</si>
  <si>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</si>
  <si>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</si>
  <si>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</si>
  <si>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</si>
  <si>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</si>
  <si>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</si>
  <si>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</si>
  <si>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</si>
  <si>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</si>
  <si>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</si>
  <si>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</si>
  <si>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</si>
  <si>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</si>
  <si>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</si>
  <si>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</si>
  <si>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</si>
  <si>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</si>
  <si>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</si>
  <si>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</si>
  <si>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</si>
  <si>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</si>
  <si>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</si>
  <si>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</si>
  <si>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</si>
  <si>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</si>
  <si>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</si>
  <si>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</si>
  <si>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</si>
  <si>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</si>
  <si>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</si>
  <si>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</si>
  <si>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</si>
  <si>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</si>
  <si>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</si>
  <si>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</si>
  <si>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</si>
  <si>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</si>
  <si>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</si>
  <si>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</si>
  <si>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</si>
  <si>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</si>
  <si>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</si>
  <si>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</si>
  <si>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</si>
  <si>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</si>
  <si>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</si>
  <si>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</si>
  <si>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</si>
  <si>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</si>
  <si>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</si>
  <si>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</si>
  <si>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</si>
  <si>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</si>
  <si>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</si>
  <si>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</si>
  <si>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</si>
  <si>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</si>
  <si>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</si>
  <si>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</si>
  <si>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</si>
  <si>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</si>
  <si>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</si>
  <si>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</si>
  <si>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</si>
  <si>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</si>
  <si>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</si>
  <si>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</si>
  <si>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</si>
  <si>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</si>
  <si>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</si>
  <si>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</si>
  <si>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</si>
  <si>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</si>
  <si>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</si>
  <si>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</si>
  <si>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</si>
  <si>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</si>
  <si>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</si>
  <si>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</si>
  <si>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</si>
  <si>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</si>
  <si>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</si>
  <si>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</si>
  <si>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</si>
  <si>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</si>
  <si>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</si>
  <si>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</si>
  <si>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</si>
  <si>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</si>
  <si>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</si>
  <si>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</si>
  <si>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</si>
  <si>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</si>
  <si>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</si>
  <si>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</si>
  <si>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</si>
  <si>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</si>
  <si>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</si>
  <si>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</si>
  <si>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</si>
  <si>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</si>
  <si>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</si>
  <si>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</si>
  <si>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</si>
  <si>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</si>
  <si>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</si>
  <si>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</si>
  <si>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</si>
  <si>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</si>
  <si>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</si>
  <si>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</si>
  <si>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</si>
  <si>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</si>
  <si>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</si>
  <si>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</si>
  <si>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</si>
  <si>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</si>
  <si>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</si>
  <si>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</si>
  <si>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</si>
  <si>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</si>
  <si>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</si>
  <si>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</si>
  <si>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</si>
  <si>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</si>
  <si>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</si>
  <si>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</si>
  <si>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</si>
  <si>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</si>
  <si>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</si>
  <si>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</si>
  <si>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</si>
  <si>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</si>
  <si>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</si>
  <si>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</si>
  <si>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</si>
  <si>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</si>
  <si>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</si>
  <si>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</si>
  <si>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</si>
  <si>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</si>
  <si>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</si>
  <si>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</si>
  <si>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</si>
  <si>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</si>
  <si>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</si>
  <si>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</si>
  <si>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</si>
  <si>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</si>
  <si>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</si>
  <si>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</si>
  <si>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</si>
  <si>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</si>
  <si>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</si>
  <si>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</si>
  <si>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</si>
  <si>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</si>
  <si>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</si>
  <si>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</si>
  <si>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</si>
  <si>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</si>
  <si>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</si>
  <si>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</si>
  <si>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</si>
  <si>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</si>
  <si>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</si>
  <si>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</si>
  <si>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</si>
  <si>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</si>
  <si>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</si>
  <si>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</si>
  <si>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</si>
  <si>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</si>
  <si>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</si>
  <si>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</si>
  <si>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</si>
  <si>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</si>
  <si>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</si>
  <si>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</si>
  <si>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</si>
  <si>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</si>
  <si>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</si>
  <si>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</si>
  <si>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</si>
  <si>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</si>
  <si>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</si>
  <si>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</si>
  <si>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</si>
  <si>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</si>
  <si>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</si>
  <si>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</si>
  <si>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</si>
  <si>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</si>
  <si>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</si>
  <si>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</si>
  <si>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</si>
  <si>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</si>
  <si>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</si>
  <si>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</si>
  <si>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</si>
  <si>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</si>
  <si>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</si>
  <si>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</si>
  <si>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</si>
  <si>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</si>
  <si>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</si>
  <si>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</si>
  <si>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</si>
  <si>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</si>
  <si>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</si>
  <si>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</si>
  <si>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</si>
  <si>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</si>
  <si>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</si>
  <si>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</si>
  <si>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</si>
  <si>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</si>
  <si>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</si>
  <si>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</si>
  <si>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</si>
  <si>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</si>
  <si>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</si>
  <si>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</si>
  <si>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</si>
  <si>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</si>
  <si>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</si>
  <si>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</si>
  <si>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</si>
  <si>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</si>
  <si>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</si>
  <si>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</si>
  <si>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</si>
  <si>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</si>
  <si>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</si>
  <si>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</si>
  <si>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</si>
  <si>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</si>
  <si>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</si>
  <si>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</si>
  <si>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</si>
  <si>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</si>
  <si>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</si>
  <si>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</si>
  <si>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</si>
  <si>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</si>
  <si>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</si>
  <si>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</si>
  <si>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</si>
  <si>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</si>
  <si>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</si>
  <si>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</si>
  <si>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</si>
  <si>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</si>
  <si>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</si>
  <si>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</si>
  <si>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</si>
  <si>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</si>
  <si>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</si>
  <si>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</si>
  <si>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</si>
  <si>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</si>
  <si>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</si>
  <si>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</si>
  <si>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</si>
  <si>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</si>
  <si>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</si>
  <si>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</si>
  <si>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</si>
  <si>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</si>
  <si>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</si>
  <si>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</si>
  <si>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</si>
  <si>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</si>
  <si>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</si>
  <si>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</si>
  <si>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</si>
  <si>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</si>
  <si>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</si>
  <si>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</si>
  <si>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</si>
  <si>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</si>
  <si>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</si>
  <si>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</si>
  <si>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</si>
  <si>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</si>
  <si>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</si>
  <si>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</si>
  <si>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</si>
  <si>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</si>
  <si>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</si>
  <si>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</si>
  <si>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</si>
  <si>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</si>
  <si>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</si>
  <si>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</si>
  <si>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</si>
  <si>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</si>
  <si>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</si>
  <si>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</si>
  <si>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</si>
  <si>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</si>
  <si>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</si>
  <si>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</si>
  <si>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</si>
  <si>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</si>
  <si>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</si>
  <si>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</si>
  <si>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</si>
  <si>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</si>
  <si>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</si>
  <si>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</si>
  <si>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</si>
  <si>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</si>
  <si>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</si>
  <si>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</si>
  <si>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</si>
  <si>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</si>
  <si>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</si>
  <si>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</si>
  <si>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</si>
  <si>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</si>
  <si>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</si>
  <si>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</si>
  <si>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</si>
  <si>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</si>
  <si>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</si>
  <si>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</si>
  <si>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</si>
  <si>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</si>
  <si>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</si>
  <si>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</si>
  <si>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</si>
  <si>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</si>
  <si>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</si>
  <si>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</si>
  <si>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</si>
  <si>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</si>
  <si>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</si>
  <si>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</si>
  <si>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</si>
  <si>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</si>
  <si>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</si>
  <si>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</si>
  <si>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</si>
  <si>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</si>
  <si>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</si>
  <si>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</si>
  <si>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</si>
  <si>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</si>
  <si>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</si>
  <si>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</si>
  <si>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</si>
  <si>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</si>
  <si>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</si>
  <si>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</si>
  <si>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</si>
  <si>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</si>
  <si>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</si>
  <si>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</si>
  <si>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</si>
  <si>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</si>
  <si>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</si>
  <si>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</si>
  <si>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</si>
  <si>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</si>
  <si>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</si>
  <si>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</si>
  <si>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</si>
  <si>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</si>
  <si>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</si>
  <si>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</si>
  <si>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</si>
  <si>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</si>
  <si>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</si>
  <si>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</si>
  <si>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</si>
  <si>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</si>
  <si>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</si>
  <si>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</si>
  <si>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</si>
  <si>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</si>
  <si>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</si>
  <si>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</si>
  <si>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</si>
  <si>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</si>
  <si>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</si>
  <si>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</si>
  <si>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</si>
  <si>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</si>
  <si>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</si>
  <si>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</si>
  <si>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</si>
  <si>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</si>
  <si>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</si>
  <si>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</si>
  <si>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</si>
  <si>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</si>
  <si>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</si>
  <si>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</si>
  <si>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</si>
  <si>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</si>
  <si>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</si>
  <si>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</si>
  <si>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</si>
  <si>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</si>
  <si>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</si>
  <si>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</si>
  <si>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</si>
  <si>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</si>
  <si>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</si>
  <si>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</si>
  <si>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</si>
  <si>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</si>
  <si>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</si>
  <si>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</si>
  <si>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</si>
  <si>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</si>
  <si>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</si>
  <si>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</si>
  <si>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</si>
  <si>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</si>
  <si>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</si>
  <si>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</si>
  <si>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</si>
  <si>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</si>
  <si>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</si>
  <si>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</si>
  <si>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</si>
  <si>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</si>
  <si>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</si>
  <si>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</si>
  <si>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</si>
  <si>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</si>
  <si>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</si>
  <si>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</si>
  <si>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</si>
  <si>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</si>
  <si>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</si>
  <si>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</si>
  <si>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</si>
  <si>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</si>
  <si>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</si>
  <si>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</si>
  <si>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</si>
  <si>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</si>
  <si>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</si>
  <si>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</si>
  <si>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</si>
  <si>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</si>
  <si>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</si>
  <si>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</si>
  <si>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</si>
  <si>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</si>
  <si>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</si>
  <si>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</si>
  <si>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</si>
  <si>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</si>
  <si>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</si>
  <si>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</si>
  <si>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</si>
  <si>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</si>
  <si>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</si>
  <si>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</si>
  <si>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</si>
  <si>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</si>
  <si>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</si>
  <si>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</si>
  <si>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</si>
  <si>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</si>
  <si>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</si>
  <si>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</si>
  <si>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</si>
  <si>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</si>
  <si>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</si>
  <si>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</si>
  <si>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</si>
  <si>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</si>
  <si>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</si>
  <si>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</si>
  <si>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</si>
  <si>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</si>
  <si>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</si>
  <si>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</si>
  <si>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</si>
  <si>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</si>
  <si>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</si>
  <si>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</si>
  <si>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</si>
  <si>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</si>
  <si>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</si>
  <si>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</si>
  <si>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</si>
  <si>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</si>
  <si>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</si>
  <si>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</si>
  <si>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</si>
  <si>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</si>
  <si>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</si>
  <si>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</si>
  <si>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</si>
  <si>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</si>
  <si>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</si>
  <si>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</si>
  <si>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</si>
  <si>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</si>
  <si>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</si>
  <si>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</si>
  <si>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</si>
  <si>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</si>
  <si>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</si>
  <si>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</si>
  <si>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</si>
  <si>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</si>
  <si>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</si>
  <si>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</si>
  <si>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</si>
  <si>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</si>
  <si>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</si>
  <si>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</si>
  <si>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</si>
  <si>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</si>
  <si>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</si>
  <si>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</si>
  <si>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</si>
  <si>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</si>
  <si>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</si>
  <si>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</si>
  <si>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</si>
  <si>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</si>
  <si>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</si>
  <si>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</si>
  <si>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</si>
  <si>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</si>
  <si>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</si>
  <si>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</si>
  <si>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</si>
  <si>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</si>
  <si>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</si>
  <si>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</si>
  <si>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</si>
  <si>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</si>
  <si>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</si>
  <si>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</si>
  <si>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</si>
  <si>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</si>
  <si>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</si>
  <si>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</si>
  <si>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</si>
  <si>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</si>
  <si>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</si>
  <si>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</si>
  <si>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</si>
  <si>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</si>
  <si>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</si>
  <si>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</si>
  <si>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</si>
  <si>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</si>
  <si>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</si>
  <si>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</si>
  <si>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</si>
  <si>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</si>
  <si>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</si>
  <si>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</si>
  <si>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</si>
  <si>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</si>
  <si>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</si>
  <si>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</si>
  <si>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</si>
  <si>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</si>
  <si>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</si>
  <si>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</si>
  <si>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</si>
  <si>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</si>
  <si>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</si>
  <si>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</si>
  <si>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</si>
  <si>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</si>
  <si>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</si>
  <si>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</si>
  <si>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</si>
  <si>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</si>
  <si>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</si>
  <si>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</si>
  <si>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</si>
  <si>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</si>
  <si>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</si>
  <si>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</si>
  <si>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</si>
  <si>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</si>
  <si>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</si>
  <si>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</si>
  <si>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</si>
  <si>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</si>
  <si>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</si>
  <si>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</si>
  <si>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</si>
  <si>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</si>
  <si>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</si>
  <si>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</si>
  <si>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</si>
  <si>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</si>
  <si>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</si>
  <si>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</si>
  <si>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</si>
  <si>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</si>
  <si>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</si>
  <si>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</si>
  <si>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</si>
  <si>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</si>
  <si>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</si>
  <si>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</si>
  <si>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</si>
  <si>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</si>
  <si>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</si>
  <si>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</si>
  <si>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</si>
  <si>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</si>
  <si>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</si>
  <si>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</si>
  <si>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</si>
  <si>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</si>
  <si>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</si>
  <si>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</si>
  <si>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</si>
  <si>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</si>
  <si>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</si>
  <si>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</si>
  <si>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</si>
  <si>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</si>
  <si>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</si>
  <si>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</si>
  <si>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</si>
  <si>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</si>
  <si>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</si>
  <si>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</si>
  <si>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</si>
  <si>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</si>
  <si>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</si>
  <si>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</si>
  <si>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</si>
  <si>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</si>
  <si>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</si>
  <si>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</si>
  <si>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</si>
  <si>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</si>
  <si>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</si>
  <si>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</si>
  <si>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</si>
  <si>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</si>
  <si>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</si>
  <si>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</si>
  <si>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</si>
  <si>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</si>
  <si>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</si>
  <si>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</si>
  <si>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</si>
  <si>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</si>
  <si>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</si>
  <si>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</si>
  <si>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</si>
  <si>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</si>
  <si>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</si>
  <si>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</si>
  <si>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</si>
  <si>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</si>
  <si>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</si>
  <si>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</si>
  <si>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</si>
  <si>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</si>
  <si>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</si>
  <si>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</si>
  <si>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</si>
  <si>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</si>
  <si>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</si>
  <si>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</si>
  <si>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</si>
  <si>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</si>
  <si>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</si>
  <si>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</si>
  <si>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</si>
  <si>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</si>
  <si>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</si>
  <si>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</si>
  <si>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</si>
  <si>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</si>
  <si>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</si>
  <si>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</si>
  <si>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</si>
  <si>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</si>
  <si>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</si>
  <si>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</si>
  <si>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</si>
  <si>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</si>
  <si>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</si>
  <si>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</si>
  <si>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</si>
  <si>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</si>
  <si>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</si>
  <si>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</si>
  <si>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</si>
  <si>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</si>
  <si>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</si>
  <si>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</si>
  <si>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</si>
  <si>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</si>
  <si>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</si>
  <si>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</si>
  <si>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</si>
  <si>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</si>
  <si>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</si>
  <si>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</si>
  <si>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</si>
  <si>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</si>
  <si>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</si>
  <si>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</si>
  <si>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</si>
  <si>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</si>
  <si>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</si>
  <si>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</si>
  <si>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</si>
  <si>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</si>
  <si>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</si>
  <si>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</si>
  <si>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</si>
  <si>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</si>
  <si>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</si>
  <si>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</si>
  <si>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</si>
  <si>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</si>
  <si>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</si>
  <si>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</si>
  <si>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</si>
  <si>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</si>
  <si>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</si>
  <si>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</si>
  <si>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</si>
  <si>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</si>
  <si>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</si>
  <si>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</si>
  <si>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</si>
  <si>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</si>
  <si>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</si>
  <si>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</si>
  <si>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</si>
  <si>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</si>
  <si>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</si>
  <si>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</si>
  <si>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</si>
  <si>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</si>
  <si>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</si>
  <si>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</si>
  <si>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</si>
  <si>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</si>
  <si>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</si>
  <si>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</si>
  <si>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</si>
  <si>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</si>
  <si>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</si>
  <si>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</si>
  <si>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</si>
  <si>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</si>
  <si>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</si>
  <si>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</si>
  <si>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</si>
  <si>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</si>
  <si>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</si>
  <si>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</si>
  <si>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</si>
  <si>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</si>
  <si>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</si>
  <si>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</si>
  <si>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</si>
  <si>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</si>
  <si>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</si>
  <si>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</si>
  <si>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</si>
  <si>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</si>
  <si>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</si>
  <si>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</si>
  <si>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</si>
  <si>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</si>
  <si>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</si>
  <si>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</si>
  <si>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</si>
  <si>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</si>
  <si>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</si>
  <si>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</si>
  <si>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</si>
  <si>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</si>
  <si>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</si>
  <si>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</si>
  <si>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</si>
  <si>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</si>
  <si>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</si>
  <si>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</si>
  <si>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</si>
  <si>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</si>
  <si>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</si>
  <si>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</si>
  <si>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</si>
  <si>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</si>
  <si>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</si>
  <si>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</si>
  <si>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</si>
  <si>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</si>
  <si>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</si>
  <si>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</si>
  <si>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</si>
  <si>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</si>
  <si>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</si>
  <si>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</si>
  <si>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</si>
  <si>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</si>
  <si>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</si>
  <si>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</si>
  <si>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</si>
  <si>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</si>
  <si>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</si>
  <si>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</si>
  <si>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</si>
  <si>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</si>
  <si>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</si>
  <si>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</si>
  <si>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</si>
  <si>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</si>
  <si>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</si>
  <si>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</si>
  <si>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</si>
  <si>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</si>
  <si>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</si>
  <si>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</si>
  <si>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</si>
  <si>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</si>
  <si>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</si>
  <si>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</si>
  <si>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</si>
  <si>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</si>
  <si>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</si>
  <si>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</si>
  <si>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</si>
  <si>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</si>
  <si>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</si>
  <si>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</si>
  <si>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</si>
  <si>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</si>
  <si>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</si>
  <si>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</si>
  <si>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</si>
  <si>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</si>
  <si>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</si>
  <si>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</si>
  <si>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</si>
  <si>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</si>
  <si>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</si>
  <si>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</si>
  <si>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</si>
  <si>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</si>
  <si>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</si>
  <si>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</si>
  <si>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</si>
  <si>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</si>
  <si>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</si>
  <si>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</si>
  <si>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</si>
  <si>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</si>
  <si>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</si>
  <si>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</si>
  <si>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</si>
  <si>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</si>
  <si>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</si>
  <si>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</si>
  <si>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</si>
  <si>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</si>
  <si>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</si>
  <si>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</si>
  <si>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</si>
  <si>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</si>
  <si>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</si>
  <si>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</si>
  <si>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</si>
  <si>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</si>
  <si>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</si>
  <si>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</si>
  <si>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</si>
  <si>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</si>
  <si>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</si>
  <si>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</si>
  <si>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</si>
  <si>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</si>
  <si>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</si>
  <si>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</si>
  <si>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</si>
  <si>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</si>
  <si>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</si>
  <si>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</si>
  <si>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</si>
  <si>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</si>
  <si>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</si>
  <si>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</si>
  <si>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</si>
  <si>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</si>
  <si>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</si>
  <si>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</si>
  <si>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</si>
  <si>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</si>
  <si>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</si>
  <si>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</si>
  <si>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</si>
  <si>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</si>
  <si>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</si>
  <si>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</si>
  <si>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</si>
  <si>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</si>
  <si>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</si>
  <si>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</si>
  <si>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</si>
  <si>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</si>
  <si>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</si>
  <si>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</si>
  <si>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</si>
  <si>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</si>
  <si>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</si>
  <si>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</si>
  <si>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</si>
  <si>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</si>
  <si>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</si>
  <si>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</si>
  <si>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</si>
  <si>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</si>
  <si>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</si>
  <si>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</si>
  <si>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</si>
  <si>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</si>
  <si>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</si>
  <si>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</si>
  <si>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</si>
  <si>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</si>
  <si>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</si>
  <si>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</si>
  <si>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</si>
  <si>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</si>
  <si>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</si>
  <si>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</si>
  <si>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</si>
  <si>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</si>
  <si>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</si>
  <si>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</si>
  <si>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</si>
  <si>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</si>
  <si>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</si>
  <si>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</si>
  <si>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</si>
  <si>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</si>
  <si>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</si>
  <si>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</si>
  <si>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</si>
  <si>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</si>
  <si>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</si>
  <si>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</si>
  <si>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</si>
  <si>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</si>
  <si>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</si>
  <si>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</si>
  <si>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</si>
  <si>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</si>
  <si>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</si>
  <si>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</si>
  <si>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</si>
  <si>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</si>
  <si>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</si>
  <si>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</si>
  <si>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</si>
  <si>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</si>
  <si>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</si>
  <si>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</si>
  <si>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</si>
  <si>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</si>
  <si>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</si>
  <si>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</si>
  <si>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</si>
  <si>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</si>
  <si>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</si>
  <si>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</si>
  <si>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</si>
  <si>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</si>
  <si>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</si>
  <si>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</si>
  <si>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</si>
  <si>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</si>
  <si>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</si>
  <si>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</si>
  <si>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</si>
  <si>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</si>
  <si>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</si>
  <si>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</si>
  <si>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</si>
  <si>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</si>
  <si>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</si>
  <si>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</si>
  <si>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</si>
  <si>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</si>
  <si>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</si>
  <si>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</si>
  <si>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</si>
  <si>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</si>
  <si>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</si>
  <si>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</si>
  <si>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</si>
  <si>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</si>
  <si>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</si>
  <si>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</si>
  <si>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</si>
  <si>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</si>
  <si>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</si>
  <si>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</si>
  <si>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</si>
  <si>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</si>
  <si>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</si>
  <si>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</si>
  <si>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</si>
  <si>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</si>
  <si>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</si>
  <si>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</si>
  <si>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</si>
  <si>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</si>
  <si>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</si>
  <si>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</si>
  <si>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</si>
  <si>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</si>
  <si>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</si>
  <si>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</si>
  <si>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</si>
  <si>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</si>
  <si>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</si>
  <si>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</si>
  <si>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</si>
  <si>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</si>
  <si>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</si>
  <si>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</si>
  <si>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</si>
  <si>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</si>
  <si>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</si>
  <si>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</si>
  <si>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</si>
  <si>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</si>
  <si>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</si>
  <si>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</si>
  <si>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</si>
  <si>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</si>
  <si>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</si>
  <si>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</si>
  <si>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</si>
  <si>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</si>
  <si>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</si>
  <si>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</si>
  <si>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</si>
  <si>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</si>
  <si>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</si>
  <si>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</si>
  <si>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</si>
  <si>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</si>
  <si>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</si>
  <si>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</si>
  <si>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</si>
  <si>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</si>
  <si>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</si>
  <si>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</si>
  <si>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</si>
  <si>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</si>
  <si>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</si>
  <si>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</si>
  <si>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</si>
  <si>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</si>
  <si>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</si>
  <si>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</si>
  <si>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</si>
  <si>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</si>
  <si>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</si>
  <si>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</si>
  <si>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</si>
  <si>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</si>
  <si>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</si>
  <si>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</si>
  <si>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</si>
  <si>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</si>
  <si>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</si>
  <si>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</si>
  <si>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</si>
  <si>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</si>
  <si>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</si>
  <si>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</si>
  <si>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</si>
  <si>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</si>
  <si>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</si>
  <si>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</si>
  <si>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</si>
  <si>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</si>
  <si>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</si>
  <si>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</si>
  <si>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</si>
  <si>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</si>
  <si>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</si>
  <si>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</si>
  <si>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</si>
  <si>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</si>
  <si>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</si>
  <si>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</si>
  <si>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</si>
  <si>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</si>
  <si>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</si>
  <si>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</si>
  <si>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</si>
  <si>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</si>
  <si>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</si>
  <si>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</si>
  <si>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</si>
  <si>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</si>
  <si>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</si>
  <si>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</si>
  <si>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</si>
  <si>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</si>
  <si>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</si>
  <si>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</si>
  <si>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</si>
  <si>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</si>
  <si>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</si>
  <si>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</si>
  <si>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</si>
  <si>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</si>
  <si>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</si>
  <si>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</si>
  <si>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</si>
  <si>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</si>
  <si>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</si>
  <si>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</si>
  <si>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</si>
  <si>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</si>
  <si>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</si>
  <si>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</si>
  <si>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</si>
  <si>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</si>
  <si>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</si>
  <si>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</si>
  <si>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</si>
  <si>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</si>
  <si>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</si>
  <si>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</si>
  <si>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</si>
  <si>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</si>
  <si>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</si>
  <si>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</si>
  <si>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</si>
  <si>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</si>
  <si>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</si>
  <si>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</si>
  <si>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</si>
  <si>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</si>
  <si>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</si>
  <si>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</si>
  <si>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</si>
  <si>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</si>
  <si>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</si>
  <si>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</si>
  <si>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</si>
  <si>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</si>
  <si>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</si>
  <si>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</si>
  <si>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</si>
  <si>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</si>
  <si>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</si>
  <si>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</si>
  <si>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</si>
  <si>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</si>
  <si>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</si>
  <si>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</si>
  <si>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</si>
  <si>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</si>
  <si>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</si>
  <si>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</si>
  <si>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</si>
  <si>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</si>
  <si>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</si>
  <si>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</si>
  <si>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</si>
  <si>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</si>
  <si>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</si>
  <si>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</si>
  <si>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</si>
  <si>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</si>
  <si>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</si>
  <si>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</si>
  <si>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</si>
  <si>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</si>
  <si>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</si>
  <si>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</si>
  <si>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</si>
  <si>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</si>
  <si>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</si>
  <si>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</si>
  <si>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</si>
  <si>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</si>
  <si>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</si>
  <si>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</si>
  <si>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</si>
  <si>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</si>
  <si>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</si>
  <si>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</si>
  <si>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</si>
  <si>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</si>
  <si>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</si>
  <si>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</si>
  <si>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</si>
  <si>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</si>
  <si>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</si>
  <si>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</si>
  <si>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</si>
  <si>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</si>
  <si>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</si>
  <si>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</si>
  <si>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</si>
  <si>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</si>
  <si>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</si>
  <si>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</si>
  <si>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</si>
  <si>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</si>
  <si>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</si>
  <si>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</si>
  <si>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</si>
  <si>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</si>
  <si>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</si>
  <si>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</si>
  <si>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</si>
  <si>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</si>
  <si>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</si>
  <si>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</si>
  <si>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</si>
  <si>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</si>
  <si>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</si>
  <si>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</si>
  <si>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</si>
  <si>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</si>
  <si>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</si>
  <si>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</si>
  <si>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</si>
  <si>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</si>
  <si>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</si>
  <si>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</si>
  <si>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</si>
  <si>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</si>
  <si>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</si>
  <si>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</si>
  <si>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</si>
  <si>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</si>
  <si>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</si>
  <si>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</si>
  <si>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</si>
  <si>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</si>
  <si>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</si>
  <si>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</si>
  <si>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</si>
  <si>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</si>
  <si>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</si>
  <si>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</si>
  <si>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</si>
  <si>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</si>
  <si>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</si>
  <si>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</si>
  <si>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</si>
  <si>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</si>
  <si>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</si>
  <si>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</si>
  <si>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</si>
  <si>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</si>
  <si>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</si>
  <si>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</si>
  <si>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</si>
  <si>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</si>
  <si>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</si>
  <si>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</si>
  <si>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</si>
  <si>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</si>
  <si>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</si>
  <si>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</si>
  <si>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</si>
  <si>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</si>
  <si>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</si>
  <si>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</si>
  <si>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</si>
  <si>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</si>
  <si>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</si>
  <si>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</si>
  <si>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</si>
  <si>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</si>
  <si>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</si>
  <si>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</si>
  <si>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</si>
  <si>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</si>
  <si>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</si>
  <si>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</si>
  <si>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</si>
  <si>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</si>
  <si>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</si>
  <si>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</si>
  <si>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</si>
  <si>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</si>
  <si>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</si>
  <si>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</si>
  <si>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</si>
  <si>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</si>
  <si>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</si>
  <si>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</si>
  <si>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</si>
  <si>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</si>
  <si>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</si>
  <si>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</si>
  <si>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</si>
  <si>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</si>
  <si>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</si>
  <si>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</si>
  <si>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</si>
  <si>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</si>
  <si>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</si>
  <si>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</si>
  <si>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</si>
  <si>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</si>
  <si>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</si>
  <si>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</si>
  <si>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</si>
  <si>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</si>
  <si>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</si>
  <si>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</si>
  <si>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</si>
  <si>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</si>
  <si>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</si>
  <si>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</si>
  <si>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</si>
  <si>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</si>
  <si>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</si>
  <si>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</si>
  <si>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</si>
  <si>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</si>
  <si>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</si>
  <si>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</si>
  <si>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</si>
  <si>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</si>
  <si>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</si>
  <si>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</si>
  <si>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</si>
  <si>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</si>
  <si>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</si>
  <si>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</si>
  <si>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</si>
  <si>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</si>
  <si>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</si>
  <si>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</si>
  <si>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</si>
  <si>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</si>
  <si>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</si>
  <si>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</si>
  <si>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</si>
  <si>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</si>
  <si>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</si>
  <si>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</si>
  <si>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</si>
  <si>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</si>
  <si>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</si>
  <si>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</si>
  <si>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</si>
  <si>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</si>
  <si>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</si>
  <si>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</si>
  <si>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</si>
  <si>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</si>
  <si>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</si>
  <si>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</si>
  <si>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</si>
  <si>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</si>
  <si>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</si>
  <si>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</si>
  <si>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</si>
  <si>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</si>
  <si>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</si>
  <si>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</si>
  <si>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</si>
  <si>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</si>
  <si>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</si>
  <si>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</si>
  <si>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</si>
  <si>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</si>
  <si>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</si>
  <si>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</si>
  <si>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</si>
  <si>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</si>
  <si>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</si>
  <si>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</si>
  <si>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</si>
  <si>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</si>
  <si>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</si>
  <si>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</si>
  <si>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</si>
  <si>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</si>
  <si>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</si>
  <si>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</si>
  <si>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</si>
  <si>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</si>
  <si>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</si>
  <si>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</si>
  <si>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</si>
  <si>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</si>
  <si>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</si>
  <si>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</si>
  <si>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</si>
  <si>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</si>
  <si>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</si>
  <si>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</si>
  <si>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</si>
  <si>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</si>
  <si>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</si>
  <si>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</si>
  <si>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</si>
  <si>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</si>
  <si>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</si>
  <si>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</si>
  <si>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</si>
  <si>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</si>
  <si>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</si>
  <si>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</si>
  <si>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</si>
  <si>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</si>
  <si>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</si>
  <si>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</si>
  <si>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</si>
  <si>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</si>
  <si>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</si>
  <si>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</si>
  <si>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</si>
  <si>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</si>
  <si>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</si>
  <si>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</si>
  <si>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</si>
  <si>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</si>
  <si>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</si>
  <si>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</si>
  <si>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</si>
  <si>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</si>
  <si>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</si>
  <si>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</si>
  <si>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</si>
  <si>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</si>
  <si>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</si>
  <si>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</si>
  <si>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</si>
  <si>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</si>
  <si>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</si>
  <si>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</si>
  <si>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</si>
  <si>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</si>
  <si>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</si>
  <si>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</si>
  <si>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</si>
  <si>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</si>
  <si>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</si>
  <si>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</si>
  <si>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</si>
  <si>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</si>
  <si>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</si>
  <si>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</si>
  <si>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</si>
  <si>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</si>
  <si>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</si>
  <si>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</si>
  <si>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</si>
  <si>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</si>
  <si>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</si>
  <si>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</si>
  <si>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</si>
  <si>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PANEACIÓN DE SAN MIGUEL DE ALLENDE, GTO.</t>
  </si>
  <si>
    <t>Al 31 de diciembre de 2021 y al 30 de junio de 2022 (b)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</si>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</sst>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Protection="1"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view="pageBreakPreview" zoomScale="60" zoomScaleNormal="10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view="pageBreakPreview" zoomScale="60" zoomScaleNormal="60" workbookViewId="0">
      <selection activeCell="B52" sqref="B52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INSTITUTO MUNICIPAL DE PANEACIÓN DE SAN MIGUEL DE ALLENDE, GTO.,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junio de 2022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11100000</v>
      </c>
      <c r="C8" s="40">
        <f t="shared" ref="C8:D8" si="0">SUM(C9:C11)</f>
        <v>4744311.09</v>
      </c>
      <c r="D8" s="40">
        <f t="shared" si="0"/>
        <v>4744311.09</v>
      </c>
    </row>
    <row r="9" spans="1:11" x14ac:dyDescent="0.25">
      <c r="A9" s="53" t="s">
        <v>169</v>
      </c>
      <c r="B9" s="194">
        <v>11100000</v>
      </c>
      <c r="C9" s="194">
        <v>4744311.09</v>
      </c>
      <c r="D9" s="194">
        <v>4744311.09</v>
      </c>
    </row>
    <row r="10" spans="1:11" ht="14.25" x14ac:dyDescent="0.45">
      <c r="A10" s="53" t="s">
        <v>170</v>
      </c>
      <c r="B10" s="23"/>
      <c r="C10" s="23"/>
      <c r="D10" s="23"/>
    </row>
    <row r="11" spans="1:11" ht="14.25" x14ac:dyDescent="0.45">
      <c r="A11" s="53" t="s">
        <v>171</v>
      </c>
      <c r="B11" s="23"/>
      <c r="C11" s="23"/>
      <c r="D11" s="23"/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11100000</v>
      </c>
      <c r="C13" s="40">
        <f t="shared" ref="C13:D13" si="1">C14+C15</f>
        <v>3232888.25</v>
      </c>
      <c r="D13" s="40">
        <f t="shared" si="1"/>
        <v>3232888.25</v>
      </c>
    </row>
    <row r="14" spans="1:11" x14ac:dyDescent="0.25">
      <c r="A14" s="53" t="s">
        <v>172</v>
      </c>
      <c r="B14" s="194">
        <v>11100000</v>
      </c>
      <c r="C14" s="194">
        <v>3232888.25</v>
      </c>
      <c r="D14" s="194">
        <v>3232888.25</v>
      </c>
    </row>
    <row r="15" spans="1:11" x14ac:dyDescent="0.25">
      <c r="A15" s="53" t="s">
        <v>173</v>
      </c>
      <c r="B15" s="23"/>
      <c r="C15" s="23"/>
      <c r="D15" s="23"/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807770.81</v>
      </c>
      <c r="D17" s="40">
        <f>D18+D19</f>
        <v>807770.81</v>
      </c>
    </row>
    <row r="18" spans="1:4" x14ac:dyDescent="0.25">
      <c r="A18" s="53" t="s">
        <v>175</v>
      </c>
      <c r="B18" s="119">
        <v>0</v>
      </c>
      <c r="C18" s="194">
        <v>807770.81</v>
      </c>
      <c r="D18" s="194">
        <v>807770.81</v>
      </c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2319193.65</v>
      </c>
      <c r="D21" s="40">
        <f t="shared" si="3"/>
        <v>2319193.65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4">C21-C11</f>
        <v>2319193.65</v>
      </c>
      <c r="D23" s="40">
        <f t="shared" si="4"/>
        <v>2319193.65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5">C23-C17</f>
        <v>1511422.8399999999</v>
      </c>
      <c r="D25" s="40">
        <f>D23-D17</f>
        <v>1511422.8399999999</v>
      </c>
    </row>
    <row r="26" spans="1:4" ht="14.25" x14ac:dyDescent="0.4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2</v>
      </c>
      <c r="C29" s="61">
        <f t="shared" ref="C29:D29" si="6">C30+C31</f>
        <v>2</v>
      </c>
      <c r="D29" s="61">
        <f t="shared" si="6"/>
        <v>2</v>
      </c>
    </row>
    <row r="30" spans="1:4" x14ac:dyDescent="0.25">
      <c r="A30" s="53" t="s">
        <v>187</v>
      </c>
      <c r="B30" s="60">
        <v>1</v>
      </c>
      <c r="C30" s="60">
        <v>1</v>
      </c>
      <c r="D30" s="60">
        <v>1</v>
      </c>
    </row>
    <row r="31" spans="1:4" x14ac:dyDescent="0.25">
      <c r="A31" s="53" t="s">
        <v>188</v>
      </c>
      <c r="B31" s="60">
        <v>1</v>
      </c>
      <c r="C31" s="60">
        <v>1</v>
      </c>
      <c r="D31" s="60">
        <v>1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2</v>
      </c>
      <c r="C33" s="61">
        <f t="shared" ref="C33:D33" si="7">C25+C29</f>
        <v>1511424.8399999999</v>
      </c>
      <c r="D33" s="61">
        <f t="shared" si="7"/>
        <v>1511424.8399999999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2</v>
      </c>
      <c r="C37" s="61">
        <f t="shared" ref="C37:D37" si="8">C38+C39</f>
        <v>2</v>
      </c>
      <c r="D37" s="61">
        <f t="shared" si="8"/>
        <v>2</v>
      </c>
    </row>
    <row r="38" spans="1:4" x14ac:dyDescent="0.25">
      <c r="A38" s="53" t="s">
        <v>192</v>
      </c>
      <c r="B38" s="60">
        <v>1</v>
      </c>
      <c r="C38" s="60">
        <v>1</v>
      </c>
      <c r="D38" s="60">
        <v>1</v>
      </c>
    </row>
    <row r="39" spans="1:4" x14ac:dyDescent="0.25">
      <c r="A39" s="53" t="s">
        <v>193</v>
      </c>
      <c r="B39" s="60">
        <v>1</v>
      </c>
      <c r="C39" s="60">
        <v>1</v>
      </c>
      <c r="D39" s="60">
        <v>1</v>
      </c>
    </row>
    <row r="40" spans="1:4" x14ac:dyDescent="0.25">
      <c r="A40" s="55" t="s">
        <v>194</v>
      </c>
      <c r="B40" s="61">
        <f>B41+B42</f>
        <v>2</v>
      </c>
      <c r="C40" s="61">
        <f t="shared" ref="C40:D40" si="9">C41+C42</f>
        <v>2</v>
      </c>
      <c r="D40" s="61">
        <f t="shared" si="9"/>
        <v>2</v>
      </c>
    </row>
    <row r="41" spans="1:4" x14ac:dyDescent="0.25">
      <c r="A41" s="53" t="s">
        <v>195</v>
      </c>
      <c r="B41" s="60">
        <v>1</v>
      </c>
      <c r="C41" s="60">
        <v>1</v>
      </c>
      <c r="D41" s="60">
        <v>1</v>
      </c>
    </row>
    <row r="42" spans="1:4" x14ac:dyDescent="0.25">
      <c r="A42" s="53" t="s">
        <v>196</v>
      </c>
      <c r="B42" s="60">
        <v>1</v>
      </c>
      <c r="C42" s="60">
        <v>1</v>
      </c>
      <c r="D42" s="60">
        <v>1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11100000</v>
      </c>
      <c r="C48" s="124">
        <f>C9</f>
        <v>4744311.09</v>
      </c>
      <c r="D48" s="124">
        <f t="shared" ref="D48" si="11">D9</f>
        <v>4744311.09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11100000</v>
      </c>
      <c r="C53" s="60">
        <f t="shared" ref="C53:D53" si="13">C14</f>
        <v>3232888.25</v>
      </c>
      <c r="D53" s="60">
        <f t="shared" si="13"/>
        <v>3232888.25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807770.81</v>
      </c>
      <c r="D55" s="60">
        <f t="shared" si="14"/>
        <v>807770.81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2319193.65</v>
      </c>
      <c r="D57" s="61">
        <f t="shared" ref="D57" si="15">D48+D49-D53+D55</f>
        <v>2319193.65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6">C57-C49</f>
        <v>2319193.65</v>
      </c>
      <c r="D59" s="61">
        <f t="shared" si="16"/>
        <v>2319193.65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11100000</v>
      </c>
      <c r="Q2" s="18">
        <f>'Formato 4'!C8</f>
        <v>4744311.09</v>
      </c>
      <c r="R2" s="18">
        <f>'Formato 4'!D8</f>
        <v>4744311.09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11100000</v>
      </c>
      <c r="Q3" s="18">
        <f>'Formato 4'!C9</f>
        <v>4744311.09</v>
      </c>
      <c r="R3" s="18">
        <f>'Formato 4'!D9</f>
        <v>4744311.09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11100000</v>
      </c>
      <c r="Q6" s="18">
        <f>'Formato 4'!C13</f>
        <v>3232888.25</v>
      </c>
      <c r="R6" s="18">
        <f>'Formato 4'!D13</f>
        <v>3232888.25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11100000</v>
      </c>
      <c r="Q7" s="18">
        <f>'Formato 4'!C14</f>
        <v>3232888.25</v>
      </c>
      <c r="R7" s="18">
        <f>'Formato 4'!D14</f>
        <v>3232888.25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807770.81</v>
      </c>
      <c r="R9" s="18">
        <f>'Formato 4'!D17</f>
        <v>807770.81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807770.81</v>
      </c>
      <c r="R10" s="18">
        <f>'Formato 4'!D18</f>
        <v>807770.81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2319193.65</v>
      </c>
      <c r="R12" s="18">
        <f>'Formato 4'!D21</f>
        <v>2319193.65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2319193.65</v>
      </c>
      <c r="R13" s="18">
        <f>'Formato 4'!D23</f>
        <v>2319193.65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1511422.8399999999</v>
      </c>
      <c r="R14" s="18">
        <f>'Formato 4'!D25</f>
        <v>1511422.8399999999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2</v>
      </c>
      <c r="Q15">
        <f>'Formato 4'!C29</f>
        <v>2</v>
      </c>
      <c r="R15">
        <f>'Formato 4'!D29</f>
        <v>2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1</v>
      </c>
      <c r="Q16">
        <f>'Formato 4'!C30</f>
        <v>1</v>
      </c>
      <c r="R16">
        <f>'Formato 4'!D30</f>
        <v>1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1</v>
      </c>
      <c r="Q17">
        <f>'Formato 4'!C31</f>
        <v>1</v>
      </c>
      <c r="R17">
        <f>'Formato 4'!D31</f>
        <v>1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2</v>
      </c>
      <c r="Q18">
        <f>'Formato 4'!C33</f>
        <v>1511424.8399999999</v>
      </c>
      <c r="R18">
        <f>'Formato 4'!D33</f>
        <v>1511424.8399999999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2</v>
      </c>
      <c r="Q19">
        <f>'Formato 4'!C37</f>
        <v>2</v>
      </c>
      <c r="R19">
        <f>'Formato 4'!D37</f>
        <v>2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1</v>
      </c>
      <c r="Q20">
        <f>'Formato 4'!C38</f>
        <v>1</v>
      </c>
      <c r="R20">
        <f>'Formato 4'!D38</f>
        <v>1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1</v>
      </c>
      <c r="Q21">
        <f>'Formato 4'!C39</f>
        <v>1</v>
      </c>
      <c r="R21">
        <f>'Formato 4'!D39</f>
        <v>1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2</v>
      </c>
      <c r="Q22">
        <f>'Formato 4'!C40</f>
        <v>2</v>
      </c>
      <c r="R22">
        <f>'Formato 4'!D40</f>
        <v>2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1</v>
      </c>
      <c r="Q23">
        <f>'Formato 4'!C41</f>
        <v>1</v>
      </c>
      <c r="R23">
        <f>'Formato 4'!D41</f>
        <v>1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1</v>
      </c>
      <c r="Q24">
        <f>'Formato 4'!C42</f>
        <v>1</v>
      </c>
      <c r="R24">
        <f>'Formato 4'!D42</f>
        <v>1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11100000</v>
      </c>
      <c r="Q26">
        <f>'Formato 4'!C48</f>
        <v>4744311.09</v>
      </c>
      <c r="R26">
        <f>'Formato 4'!D48</f>
        <v>4744311.09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11100000</v>
      </c>
      <c r="Q30">
        <f>'Formato 4'!C53</f>
        <v>3232888.25</v>
      </c>
      <c r="R30">
        <f>'Formato 4'!D53</f>
        <v>3232888.25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807770.81</v>
      </c>
      <c r="R31">
        <f>'Formato 4'!D55</f>
        <v>807770.81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view="pageBreakPreview" topLeftCell="A49" zoomScale="60" zoomScaleNormal="60" workbookViewId="0">
      <selection activeCell="B74" sqref="B74:F7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INSTITUTO MUNICIPAL DE PANEACIÓN DE SAN MIGUEL DE ALLENDE, GTO.,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junio de 2022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>
        <f>F9-B9</f>
        <v>0</v>
      </c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>
        <f t="shared" ref="G10:G15" si="0">F10-B10</f>
        <v>0</v>
      </c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>
        <f t="shared" si="0"/>
        <v>0</v>
      </c>
    </row>
    <row r="12" spans="1:8" ht="14.25" x14ac:dyDescent="0.45">
      <c r="A12" s="53" t="s">
        <v>219</v>
      </c>
      <c r="B12" s="60"/>
      <c r="C12" s="60"/>
      <c r="D12" s="60"/>
      <c r="E12" s="60"/>
      <c r="F12" s="60"/>
      <c r="G12" s="60">
        <f t="shared" si="0"/>
        <v>0</v>
      </c>
    </row>
    <row r="13" spans="1:8" ht="14.25" x14ac:dyDescent="0.45">
      <c r="A13" s="53" t="s">
        <v>220</v>
      </c>
      <c r="B13" s="60"/>
      <c r="C13" s="60"/>
      <c r="D13" s="60"/>
      <c r="E13" s="60"/>
      <c r="F13" s="60"/>
      <c r="G13" s="60">
        <f t="shared" si="0"/>
        <v>0</v>
      </c>
    </row>
    <row r="14" spans="1:8" ht="14.25" x14ac:dyDescent="0.45">
      <c r="A14" s="53" t="s">
        <v>221</v>
      </c>
      <c r="B14" s="60"/>
      <c r="C14" s="60"/>
      <c r="D14" s="60"/>
      <c r="E14" s="60"/>
      <c r="F14" s="60"/>
      <c r="G14" s="60">
        <f t="shared" si="0"/>
        <v>0</v>
      </c>
    </row>
    <row r="15" spans="1:8" x14ac:dyDescent="0.25">
      <c r="A15" s="53" t="s">
        <v>222</v>
      </c>
      <c r="B15" s="195">
        <v>100000</v>
      </c>
      <c r="C15" s="195">
        <v>0</v>
      </c>
      <c r="D15" s="196">
        <f t="shared" ref="D15" si="1">B15+C15</f>
        <v>100000</v>
      </c>
      <c r="E15" s="195">
        <v>47270.69</v>
      </c>
      <c r="F15" s="195">
        <v>47270.69</v>
      </c>
      <c r="G15" s="60">
        <f t="shared" si="0"/>
        <v>-52729.31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2">SUM(C17:C27)</f>
        <v>0</v>
      </c>
      <c r="D16" s="60">
        <f t="shared" si="2"/>
        <v>0</v>
      </c>
      <c r="E16" s="60">
        <f t="shared" si="2"/>
        <v>0</v>
      </c>
      <c r="F16" s="60">
        <f t="shared" si="2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>
        <f>F17-B17</f>
        <v>0</v>
      </c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>
        <f t="shared" ref="G18:G27" si="3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/>
      <c r="G19" s="60">
        <f t="shared" si="3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/>
      <c r="G20" s="60">
        <f t="shared" si="3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/>
      <c r="G21" s="60">
        <f t="shared" si="3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/>
      <c r="G22" s="60">
        <f t="shared" si="3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/>
      <c r="G23" s="60">
        <f t="shared" si="3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/>
      <c r="G24" s="60">
        <f t="shared" si="3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/>
      <c r="G25" s="60">
        <f t="shared" si="3"/>
        <v>0</v>
      </c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>
        <f t="shared" si="3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/>
      <c r="G27" s="60">
        <f t="shared" si="3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4">SUM(C29:C33)</f>
        <v>0</v>
      </c>
      <c r="D28" s="60">
        <f t="shared" si="4"/>
        <v>0</v>
      </c>
      <c r="E28" s="60">
        <f t="shared" si="4"/>
        <v>0</v>
      </c>
      <c r="F28" s="60">
        <f t="shared" si="4"/>
        <v>0</v>
      </c>
      <c r="G28" s="60">
        <f t="shared" si="4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/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/>
      <c r="G31" s="60">
        <f t="shared" ref="G31:G34" si="5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/>
      <c r="G32" s="60">
        <f t="shared" si="5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/>
      <c r="G33" s="60">
        <f t="shared" si="5"/>
        <v>0</v>
      </c>
    </row>
    <row r="34" spans="1:8" x14ac:dyDescent="0.25">
      <c r="A34" s="53" t="s">
        <v>240</v>
      </c>
      <c r="B34" s="195">
        <v>11000000</v>
      </c>
      <c r="C34" s="195">
        <v>-2156414</v>
      </c>
      <c r="D34" s="196">
        <f>B34+C34</f>
        <v>8843586</v>
      </c>
      <c r="E34" s="195">
        <v>4697040.4000000004</v>
      </c>
      <c r="F34" s="195">
        <v>4697040.4000000004</v>
      </c>
      <c r="G34" s="60">
        <f t="shared" si="5"/>
        <v>-6302959.5999999996</v>
      </c>
    </row>
    <row r="35" spans="1:8" x14ac:dyDescent="0.25">
      <c r="A35" s="53" t="s">
        <v>241</v>
      </c>
      <c r="B35" s="60"/>
      <c r="C35" s="60"/>
      <c r="D35" s="60"/>
      <c r="E35" s="60"/>
      <c r="F35" s="60"/>
      <c r="G35" s="60">
        <f>G36</f>
        <v>0</v>
      </c>
    </row>
    <row r="36" spans="1:8" x14ac:dyDescent="0.25">
      <c r="A36" s="63" t="s">
        <v>242</v>
      </c>
      <c r="B36" s="60"/>
      <c r="C36" s="60"/>
      <c r="D36" s="60"/>
      <c r="E36" s="60"/>
      <c r="F36" s="60"/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>
        <f>F38-B38</f>
        <v>0</v>
      </c>
    </row>
    <row r="39" spans="1:8" x14ac:dyDescent="0.25">
      <c r="A39" s="63" t="s">
        <v>245</v>
      </c>
      <c r="B39" s="60"/>
      <c r="C39" s="60"/>
      <c r="D39" s="60"/>
      <c r="E39" s="60"/>
      <c r="F39" s="60"/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11100000</v>
      </c>
      <c r="C41" s="61">
        <f t="shared" ref="C41:E41" si="7">SUM(C9,C10,C11,C12,C13,C14,C15,C16,C28,C34,C35,C37)</f>
        <v>-2156414</v>
      </c>
      <c r="D41" s="61">
        <f t="shared" si="7"/>
        <v>8943586</v>
      </c>
      <c r="E41" s="61">
        <f t="shared" si="7"/>
        <v>4744311.0900000008</v>
      </c>
      <c r="F41" s="61">
        <f>SUM(F9,F10,F11,F12,F13,F14,F15,F16,F28,F34,F35,F37)</f>
        <v>4744311.0900000008</v>
      </c>
      <c r="G41" s="61">
        <f>SUM(G9,G10,G11,G12,G13,G14,G15,G16,G28,G34,G35,G37)</f>
        <v>-6355688.9099999992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>
        <f>F46-B46</f>
        <v>0</v>
      </c>
    </row>
    <row r="47" spans="1:8" x14ac:dyDescent="0.25">
      <c r="A47" s="69" t="s">
        <v>250</v>
      </c>
      <c r="B47" s="60"/>
      <c r="C47" s="60"/>
      <c r="D47" s="60"/>
      <c r="E47" s="60"/>
      <c r="F47" s="60"/>
      <c r="G47" s="60">
        <f t="shared" ref="G47:G53" si="9">F47-B47</f>
        <v>0</v>
      </c>
    </row>
    <row r="48" spans="1:8" x14ac:dyDescent="0.25">
      <c r="A48" s="69" t="s">
        <v>251</v>
      </c>
      <c r="B48" s="60"/>
      <c r="C48" s="60"/>
      <c r="D48" s="60"/>
      <c r="E48" s="60"/>
      <c r="F48" s="60"/>
      <c r="G48" s="60">
        <f t="shared" si="9"/>
        <v>0</v>
      </c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>
        <f t="shared" si="9"/>
        <v>0</v>
      </c>
    </row>
    <row r="50" spans="1:7" x14ac:dyDescent="0.25">
      <c r="A50" s="69" t="s">
        <v>253</v>
      </c>
      <c r="B50" s="60"/>
      <c r="C50" s="60"/>
      <c r="D50" s="60"/>
      <c r="E50" s="60"/>
      <c r="F50" s="60"/>
      <c r="G50" s="60">
        <f t="shared" si="9"/>
        <v>0</v>
      </c>
    </row>
    <row r="51" spans="1:7" x14ac:dyDescent="0.25">
      <c r="A51" s="69" t="s">
        <v>254</v>
      </c>
      <c r="B51" s="60"/>
      <c r="C51" s="60"/>
      <c r="D51" s="60"/>
      <c r="E51" s="60"/>
      <c r="F51" s="60"/>
      <c r="G51" s="60">
        <f t="shared" si="9"/>
        <v>0</v>
      </c>
    </row>
    <row r="52" spans="1:7" x14ac:dyDescent="0.25">
      <c r="A52" s="48" t="s">
        <v>255</v>
      </c>
      <c r="B52" s="60"/>
      <c r="C52" s="60"/>
      <c r="D52" s="60"/>
      <c r="E52" s="60"/>
      <c r="F52" s="60"/>
      <c r="G52" s="60">
        <f t="shared" si="9"/>
        <v>0</v>
      </c>
    </row>
    <row r="53" spans="1:7" x14ac:dyDescent="0.25">
      <c r="A53" s="63" t="s">
        <v>256</v>
      </c>
      <c r="B53" s="60"/>
      <c r="C53" s="60"/>
      <c r="D53" s="60"/>
      <c r="E53" s="60"/>
      <c r="F53" s="60"/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>
        <f>F55-B55</f>
        <v>0</v>
      </c>
    </row>
    <row r="56" spans="1:7" x14ac:dyDescent="0.25">
      <c r="A56" s="69" t="s">
        <v>259</v>
      </c>
      <c r="B56" s="60"/>
      <c r="C56" s="60"/>
      <c r="D56" s="60"/>
      <c r="E56" s="60"/>
      <c r="F56" s="60"/>
      <c r="G56" s="60">
        <f t="shared" ref="G56:G58" si="11">F56-B56</f>
        <v>0</v>
      </c>
    </row>
    <row r="57" spans="1:7" x14ac:dyDescent="0.25">
      <c r="A57" s="69" t="s">
        <v>260</v>
      </c>
      <c r="B57" s="60"/>
      <c r="C57" s="60"/>
      <c r="D57" s="60"/>
      <c r="E57" s="60"/>
      <c r="F57" s="60"/>
      <c r="G57" s="60">
        <f t="shared" si="11"/>
        <v>0</v>
      </c>
    </row>
    <row r="58" spans="1:7" x14ac:dyDescent="0.25">
      <c r="A58" s="48" t="s">
        <v>261</v>
      </c>
      <c r="B58" s="60"/>
      <c r="C58" s="60"/>
      <c r="D58" s="60"/>
      <c r="E58" s="60"/>
      <c r="F58" s="60"/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>
        <f>F60-B60</f>
        <v>0</v>
      </c>
    </row>
    <row r="61" spans="1:7" x14ac:dyDescent="0.25">
      <c r="A61" s="69" t="s">
        <v>264</v>
      </c>
      <c r="B61" s="60"/>
      <c r="C61" s="60"/>
      <c r="D61" s="60"/>
      <c r="E61" s="60"/>
      <c r="F61" s="60"/>
      <c r="G61" s="60">
        <f>F61-B61</f>
        <v>0</v>
      </c>
    </row>
    <row r="62" spans="1:7" x14ac:dyDescent="0.25">
      <c r="A62" s="53" t="s">
        <v>265</v>
      </c>
      <c r="B62" s="60"/>
      <c r="C62" s="60"/>
      <c r="D62" s="60"/>
      <c r="E62" s="60"/>
      <c r="F62" s="60"/>
      <c r="G62" s="60">
        <f>F62-B62</f>
        <v>0</v>
      </c>
    </row>
    <row r="63" spans="1:7" x14ac:dyDescent="0.25">
      <c r="A63" s="53" t="s">
        <v>266</v>
      </c>
      <c r="B63" s="60"/>
      <c r="C63" s="60"/>
      <c r="D63" s="60"/>
      <c r="E63" s="60"/>
      <c r="F63" s="60"/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11100000</v>
      </c>
      <c r="C70" s="61">
        <f t="shared" ref="C70:G70" si="15">C41+C65+C67</f>
        <v>-2156414</v>
      </c>
      <c r="D70" s="61">
        <f t="shared" si="15"/>
        <v>8943586</v>
      </c>
      <c r="E70" s="61">
        <f t="shared" si="15"/>
        <v>4744311.0900000008</v>
      </c>
      <c r="F70" s="61">
        <f t="shared" si="15"/>
        <v>4744311.0900000008</v>
      </c>
      <c r="G70" s="61">
        <f t="shared" si="15"/>
        <v>-6355688.9099999992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>
        <f>F73-B73</f>
        <v>0</v>
      </c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scale="4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100000</v>
      </c>
      <c r="Q9" s="18">
        <f>'Formato 5'!C15</f>
        <v>0</v>
      </c>
      <c r="R9" s="18">
        <f>'Formato 5'!D15</f>
        <v>100000</v>
      </c>
      <c r="S9" s="18">
        <f>'Formato 5'!E15</f>
        <v>47270.69</v>
      </c>
      <c r="T9" s="18">
        <f>'Formato 5'!F15</f>
        <v>47270.69</v>
      </c>
      <c r="U9" s="18">
        <f>'Formato 5'!G15</f>
        <v>-52729.31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11000000</v>
      </c>
      <c r="Q28" s="18">
        <f>'Formato 5'!C34</f>
        <v>-2156414</v>
      </c>
      <c r="R28" s="18">
        <f>'Formato 5'!D34</f>
        <v>8843586</v>
      </c>
      <c r="S28" s="18">
        <f>'Formato 5'!E34</f>
        <v>4697040.4000000004</v>
      </c>
      <c r="T28" s="18">
        <f>'Formato 5'!F34</f>
        <v>4697040.4000000004</v>
      </c>
      <c r="U28" s="18">
        <f>'Formato 5'!G34</f>
        <v>-6302959.5999999996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11100000</v>
      </c>
      <c r="Q34">
        <f>'Formato 5'!C41</f>
        <v>-2156414</v>
      </c>
      <c r="R34">
        <f>'Formato 5'!D41</f>
        <v>8943586</v>
      </c>
      <c r="S34">
        <f>'Formato 5'!E41</f>
        <v>4744311.0900000008</v>
      </c>
      <c r="T34">
        <f>'Formato 5'!F41</f>
        <v>4744311.0900000008</v>
      </c>
      <c r="U34">
        <f>'Formato 5'!G41</f>
        <v>-6355688.9099999992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view="pageBreakPreview" topLeftCell="A13" zoomScale="60" zoomScaleNormal="60" zoomScalePageLayoutView="90" workbookViewId="0">
      <selection activeCell="B14" sqref="B14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INSTITUTO MUNICIPAL DE PANEACIÓN DE SAN MIGUEL DE ALLENDE, GTO.,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junio de 2022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11100000</v>
      </c>
      <c r="C9" s="79">
        <f t="shared" ref="C9:G9" si="0">SUM(C10,C18,C28,C38,C48,C58,C62,C71,C75)</f>
        <v>-89647.440000000293</v>
      </c>
      <c r="D9" s="79">
        <f t="shared" si="0"/>
        <v>11010352.559999999</v>
      </c>
      <c r="E9" s="79">
        <f t="shared" si="0"/>
        <v>3232888.25</v>
      </c>
      <c r="F9" s="79">
        <f t="shared" si="0"/>
        <v>3232888.25</v>
      </c>
      <c r="G9" s="79">
        <f t="shared" si="0"/>
        <v>7777464.3099999996</v>
      </c>
    </row>
    <row r="10" spans="1:7" ht="14.25" x14ac:dyDescent="0.45">
      <c r="A10" s="83" t="s">
        <v>286</v>
      </c>
      <c r="B10" s="80">
        <f>SUM(B11:B17)</f>
        <v>3794566.9899999998</v>
      </c>
      <c r="C10" s="80">
        <f t="shared" ref="C10:F10" si="1">SUM(C11:C17)</f>
        <v>292126.17</v>
      </c>
      <c r="D10" s="80">
        <f t="shared" si="1"/>
        <v>4086693.1599999997</v>
      </c>
      <c r="E10" s="80">
        <f t="shared" si="1"/>
        <v>1545876.53</v>
      </c>
      <c r="F10" s="80">
        <f t="shared" si="1"/>
        <v>1545876.53</v>
      </c>
      <c r="G10" s="80">
        <f>SUM(G11:G17)</f>
        <v>2540816.63</v>
      </c>
    </row>
    <row r="11" spans="1:7" x14ac:dyDescent="0.25">
      <c r="A11" s="84" t="s">
        <v>287</v>
      </c>
      <c r="B11" s="197">
        <v>2926033.03</v>
      </c>
      <c r="C11" s="197">
        <v>0</v>
      </c>
      <c r="D11" s="198">
        <f>B11+C11</f>
        <v>2926033.03</v>
      </c>
      <c r="E11" s="197">
        <v>1369539.84</v>
      </c>
      <c r="F11" s="197">
        <v>1369539.84</v>
      </c>
      <c r="G11" s="80">
        <f>D11-E11</f>
        <v>1556493.1899999997</v>
      </c>
    </row>
    <row r="12" spans="1:7" x14ac:dyDescent="0.25">
      <c r="A12" s="84" t="s">
        <v>288</v>
      </c>
      <c r="B12" s="197">
        <v>343185.81</v>
      </c>
      <c r="C12" s="197">
        <v>0</v>
      </c>
      <c r="D12" s="198">
        <f t="shared" ref="D12:D13" si="2">B12+C12</f>
        <v>343185.81</v>
      </c>
      <c r="E12" s="197">
        <v>125541.2</v>
      </c>
      <c r="F12" s="197">
        <v>125541.2</v>
      </c>
      <c r="G12" s="80">
        <f>D12-E12</f>
        <v>217644.61</v>
      </c>
    </row>
    <row r="13" spans="1:7" x14ac:dyDescent="0.25">
      <c r="A13" s="84" t="s">
        <v>289</v>
      </c>
      <c r="B13" s="197">
        <v>368760.32000000001</v>
      </c>
      <c r="C13" s="197">
        <v>0</v>
      </c>
      <c r="D13" s="198">
        <f t="shared" si="2"/>
        <v>368760.32000000001</v>
      </c>
      <c r="E13" s="197">
        <v>23549.57</v>
      </c>
      <c r="F13" s="197">
        <v>23549.57</v>
      </c>
      <c r="G13" s="80">
        <f t="shared" ref="G13:G17" si="3">D13-E13</f>
        <v>345210.75</v>
      </c>
    </row>
    <row r="14" spans="1:7" ht="14.25" x14ac:dyDescent="0.45">
      <c r="A14" s="84" t="s">
        <v>290</v>
      </c>
      <c r="B14" s="80"/>
      <c r="C14" s="80"/>
      <c r="D14" s="80"/>
      <c r="E14" s="80"/>
      <c r="F14" s="80"/>
      <c r="G14" s="80">
        <f t="shared" si="3"/>
        <v>0</v>
      </c>
    </row>
    <row r="15" spans="1:7" x14ac:dyDescent="0.25">
      <c r="A15" s="84" t="s">
        <v>291</v>
      </c>
      <c r="B15" s="197">
        <v>156587.82999999999</v>
      </c>
      <c r="C15" s="197">
        <v>292126.17</v>
      </c>
      <c r="D15" s="198">
        <f t="shared" ref="D15" si="4">B15+C15</f>
        <v>448714</v>
      </c>
      <c r="E15" s="197">
        <v>27245.919999999998</v>
      </c>
      <c r="F15" s="197">
        <v>27245.919999999998</v>
      </c>
      <c r="G15" s="80">
        <f t="shared" si="3"/>
        <v>421468.08</v>
      </c>
    </row>
    <row r="16" spans="1:7" ht="14.25" x14ac:dyDescent="0.45">
      <c r="A16" s="84" t="s">
        <v>292</v>
      </c>
      <c r="B16" s="80"/>
      <c r="C16" s="80"/>
      <c r="D16" s="80"/>
      <c r="E16" s="80"/>
      <c r="F16" s="80"/>
      <c r="G16" s="80">
        <f t="shared" si="3"/>
        <v>0</v>
      </c>
    </row>
    <row r="17" spans="1:7" x14ac:dyDescent="0.25">
      <c r="A17" s="84" t="s">
        <v>293</v>
      </c>
      <c r="B17" s="80"/>
      <c r="C17" s="80"/>
      <c r="D17" s="80"/>
      <c r="E17" s="80"/>
      <c r="F17" s="80"/>
      <c r="G17" s="80">
        <f t="shared" si="3"/>
        <v>0</v>
      </c>
    </row>
    <row r="18" spans="1:7" ht="14.25" x14ac:dyDescent="0.45">
      <c r="A18" s="83" t="s">
        <v>294</v>
      </c>
      <c r="B18" s="80">
        <f>SUM(B19:B27)</f>
        <v>153800</v>
      </c>
      <c r="C18" s="80">
        <f t="shared" ref="C18:F18" si="5">SUM(C19:C27)</f>
        <v>411351.47</v>
      </c>
      <c r="D18" s="80">
        <f t="shared" si="5"/>
        <v>565151.47</v>
      </c>
      <c r="E18" s="80">
        <f t="shared" si="5"/>
        <v>115466.14000000001</v>
      </c>
      <c r="F18" s="80">
        <f t="shared" si="5"/>
        <v>115466.14000000001</v>
      </c>
      <c r="G18" s="80">
        <f>SUM(G19:G27)</f>
        <v>449685.32999999996</v>
      </c>
    </row>
    <row r="19" spans="1:7" x14ac:dyDescent="0.25">
      <c r="A19" s="84" t="s">
        <v>295</v>
      </c>
      <c r="B19" s="197">
        <v>111400</v>
      </c>
      <c r="C19" s="197">
        <v>90000</v>
      </c>
      <c r="D19" s="198">
        <f t="shared" ref="D19:D20" si="6">B19+C19</f>
        <v>201400</v>
      </c>
      <c r="E19" s="197">
        <v>23349.64</v>
      </c>
      <c r="F19" s="197">
        <v>23349.64</v>
      </c>
      <c r="G19" s="80">
        <f>D19-E19</f>
        <v>178050.36</v>
      </c>
    </row>
    <row r="20" spans="1:7" x14ac:dyDescent="0.25">
      <c r="A20" s="84" t="s">
        <v>296</v>
      </c>
      <c r="B20" s="197">
        <v>12900</v>
      </c>
      <c r="C20" s="197">
        <v>0</v>
      </c>
      <c r="D20" s="198">
        <f t="shared" si="6"/>
        <v>12900</v>
      </c>
      <c r="E20" s="197">
        <v>2441.69</v>
      </c>
      <c r="F20" s="197">
        <v>2441.69</v>
      </c>
      <c r="G20" s="80">
        <f t="shared" ref="G20:G27" si="7">D20-E20</f>
        <v>10458.31</v>
      </c>
    </row>
    <row r="21" spans="1:7" x14ac:dyDescent="0.25">
      <c r="A21" s="84" t="s">
        <v>297</v>
      </c>
      <c r="B21" s="80"/>
      <c r="C21" s="80"/>
      <c r="D21" s="80"/>
      <c r="E21" s="80"/>
      <c r="F21" s="80"/>
      <c r="G21" s="80">
        <f t="shared" si="7"/>
        <v>0</v>
      </c>
    </row>
    <row r="22" spans="1:7" x14ac:dyDescent="0.25">
      <c r="A22" s="84" t="s">
        <v>298</v>
      </c>
      <c r="B22" s="197">
        <v>1500</v>
      </c>
      <c r="C22" s="197">
        <v>17000</v>
      </c>
      <c r="D22" s="198">
        <f t="shared" ref="D22:D27" si="8">B22+C22</f>
        <v>18500</v>
      </c>
      <c r="E22" s="197">
        <v>1486.45</v>
      </c>
      <c r="F22" s="197">
        <v>1486.45</v>
      </c>
      <c r="G22" s="80">
        <f t="shared" si="7"/>
        <v>17013.55</v>
      </c>
    </row>
    <row r="23" spans="1:7" x14ac:dyDescent="0.25">
      <c r="A23" s="84" t="s">
        <v>299</v>
      </c>
      <c r="B23" s="197">
        <v>0</v>
      </c>
      <c r="C23" s="197">
        <v>54000</v>
      </c>
      <c r="D23" s="198">
        <f t="shared" si="8"/>
        <v>54000</v>
      </c>
      <c r="E23" s="197">
        <v>7831.28</v>
      </c>
      <c r="F23" s="197">
        <v>7831.28</v>
      </c>
      <c r="G23" s="80">
        <f t="shared" si="7"/>
        <v>46168.72</v>
      </c>
    </row>
    <row r="24" spans="1:7" x14ac:dyDescent="0.25">
      <c r="A24" s="84" t="s">
        <v>300</v>
      </c>
      <c r="B24" s="197">
        <v>21000</v>
      </c>
      <c r="C24" s="197">
        <v>60000</v>
      </c>
      <c r="D24" s="198">
        <f t="shared" si="8"/>
        <v>81000</v>
      </c>
      <c r="E24" s="197">
        <v>30500</v>
      </c>
      <c r="F24" s="197">
        <v>30500</v>
      </c>
      <c r="G24" s="80">
        <f t="shared" si="7"/>
        <v>50500</v>
      </c>
    </row>
    <row r="25" spans="1:7" x14ac:dyDescent="0.25">
      <c r="A25" s="84" t="s">
        <v>301</v>
      </c>
      <c r="B25" s="197">
        <v>0</v>
      </c>
      <c r="C25" s="197">
        <v>100000</v>
      </c>
      <c r="D25" s="198">
        <f t="shared" si="8"/>
        <v>100000</v>
      </c>
      <c r="E25" s="197">
        <v>2902.32</v>
      </c>
      <c r="F25" s="197">
        <v>2902.32</v>
      </c>
      <c r="G25" s="80">
        <f t="shared" si="7"/>
        <v>97097.68</v>
      </c>
    </row>
    <row r="26" spans="1:7" x14ac:dyDescent="0.25">
      <c r="A26" s="84" t="s">
        <v>302</v>
      </c>
      <c r="B26" s="198"/>
      <c r="C26" s="198"/>
      <c r="D26" s="198">
        <f t="shared" si="8"/>
        <v>0</v>
      </c>
      <c r="E26" s="198"/>
      <c r="F26" s="198"/>
      <c r="G26" s="80">
        <f t="shared" si="7"/>
        <v>0</v>
      </c>
    </row>
    <row r="27" spans="1:7" x14ac:dyDescent="0.25">
      <c r="A27" s="84" t="s">
        <v>303</v>
      </c>
      <c r="B27" s="197">
        <v>7000</v>
      </c>
      <c r="C27" s="197">
        <v>90351.47</v>
      </c>
      <c r="D27" s="198">
        <f t="shared" si="8"/>
        <v>97351.47</v>
      </c>
      <c r="E27" s="197">
        <v>46954.76</v>
      </c>
      <c r="F27" s="197">
        <v>46954.76</v>
      </c>
      <c r="G27" s="80">
        <f t="shared" si="7"/>
        <v>50396.71</v>
      </c>
    </row>
    <row r="28" spans="1:7" x14ac:dyDescent="0.25">
      <c r="A28" s="83" t="s">
        <v>304</v>
      </c>
      <c r="B28" s="80">
        <f>SUM(B29:B37)</f>
        <v>7151633.0099999998</v>
      </c>
      <c r="C28" s="80">
        <f t="shared" ref="C28:G28" si="9">SUM(C29:C37)</f>
        <v>-1419159.7000000002</v>
      </c>
      <c r="D28" s="80">
        <f t="shared" si="9"/>
        <v>5732473.3099999996</v>
      </c>
      <c r="E28" s="80">
        <f t="shared" si="9"/>
        <v>1337673.7900000003</v>
      </c>
      <c r="F28" s="80">
        <f t="shared" si="9"/>
        <v>1337673.7900000003</v>
      </c>
      <c r="G28" s="80">
        <f t="shared" si="9"/>
        <v>4394799.5199999996</v>
      </c>
    </row>
    <row r="29" spans="1:7" x14ac:dyDescent="0.25">
      <c r="A29" s="84" t="s">
        <v>305</v>
      </c>
      <c r="B29" s="197">
        <v>63500</v>
      </c>
      <c r="C29" s="197">
        <v>0</v>
      </c>
      <c r="D29" s="198">
        <f t="shared" ref="D29:D37" si="10">B29+C29</f>
        <v>63500</v>
      </c>
      <c r="E29" s="197">
        <v>9903.1200000000008</v>
      </c>
      <c r="F29" s="197">
        <v>9903.1200000000008</v>
      </c>
      <c r="G29" s="80">
        <f>D29-E29</f>
        <v>53596.88</v>
      </c>
    </row>
    <row r="30" spans="1:7" x14ac:dyDescent="0.25">
      <c r="A30" s="84" t="s">
        <v>306</v>
      </c>
      <c r="B30" s="197">
        <v>30000</v>
      </c>
      <c r="C30" s="197">
        <v>18000</v>
      </c>
      <c r="D30" s="198">
        <f t="shared" si="10"/>
        <v>48000</v>
      </c>
      <c r="E30" s="197">
        <v>1276</v>
      </c>
      <c r="F30" s="197">
        <v>1276</v>
      </c>
      <c r="G30" s="80">
        <f t="shared" ref="G30:G37" si="11">D30-E30</f>
        <v>46724</v>
      </c>
    </row>
    <row r="31" spans="1:7" x14ac:dyDescent="0.25">
      <c r="A31" s="84" t="s">
        <v>307</v>
      </c>
      <c r="B31" s="197">
        <v>6605757.9699999997</v>
      </c>
      <c r="C31" s="197">
        <v>-1640279.08</v>
      </c>
      <c r="D31" s="198">
        <f t="shared" si="10"/>
        <v>4965478.8899999997</v>
      </c>
      <c r="E31" s="197">
        <v>1156158.28</v>
      </c>
      <c r="F31" s="197">
        <v>1156158.28</v>
      </c>
      <c r="G31" s="80">
        <f t="shared" si="11"/>
        <v>3809320.6099999994</v>
      </c>
    </row>
    <row r="32" spans="1:7" x14ac:dyDescent="0.25">
      <c r="A32" s="84" t="s">
        <v>308</v>
      </c>
      <c r="B32" s="197">
        <v>52900</v>
      </c>
      <c r="C32" s="197">
        <v>90000</v>
      </c>
      <c r="D32" s="198">
        <f t="shared" si="10"/>
        <v>142900</v>
      </c>
      <c r="E32" s="197">
        <v>3127.36</v>
      </c>
      <c r="F32" s="197">
        <v>3127.36</v>
      </c>
      <c r="G32" s="80">
        <f t="shared" si="11"/>
        <v>139772.64000000001</v>
      </c>
    </row>
    <row r="33" spans="1:7" x14ac:dyDescent="0.25">
      <c r="A33" s="84" t="s">
        <v>309</v>
      </c>
      <c r="B33" s="197">
        <v>65000</v>
      </c>
      <c r="C33" s="197">
        <v>30000</v>
      </c>
      <c r="D33" s="198">
        <f t="shared" si="10"/>
        <v>95000</v>
      </c>
      <c r="E33" s="197">
        <v>26224.61</v>
      </c>
      <c r="F33" s="197">
        <v>26224.61</v>
      </c>
      <c r="G33" s="80">
        <f t="shared" si="11"/>
        <v>68775.39</v>
      </c>
    </row>
    <row r="34" spans="1:7" x14ac:dyDescent="0.25">
      <c r="A34" s="84" t="s">
        <v>310</v>
      </c>
      <c r="B34" s="197">
        <v>9000</v>
      </c>
      <c r="C34" s="197">
        <v>35147.5</v>
      </c>
      <c r="D34" s="198">
        <f t="shared" si="10"/>
        <v>44147.5</v>
      </c>
      <c r="E34" s="197">
        <v>8613</v>
      </c>
      <c r="F34" s="197">
        <v>8613</v>
      </c>
      <c r="G34" s="80">
        <f t="shared" si="11"/>
        <v>35534.5</v>
      </c>
    </row>
    <row r="35" spans="1:7" x14ac:dyDescent="0.25">
      <c r="A35" s="84" t="s">
        <v>311</v>
      </c>
      <c r="B35" s="197">
        <v>86000</v>
      </c>
      <c r="C35" s="197">
        <v>2414</v>
      </c>
      <c r="D35" s="198">
        <f t="shared" si="10"/>
        <v>88414</v>
      </c>
      <c r="E35" s="197">
        <v>49549</v>
      </c>
      <c r="F35" s="197">
        <v>49549</v>
      </c>
      <c r="G35" s="80">
        <f t="shared" si="11"/>
        <v>38865</v>
      </c>
    </row>
    <row r="36" spans="1:7" x14ac:dyDescent="0.25">
      <c r="A36" s="84" t="s">
        <v>312</v>
      </c>
      <c r="B36" s="197">
        <v>147000</v>
      </c>
      <c r="C36" s="197">
        <v>0</v>
      </c>
      <c r="D36" s="198">
        <f t="shared" si="10"/>
        <v>147000</v>
      </c>
      <c r="E36" s="197">
        <v>32203.42</v>
      </c>
      <c r="F36" s="197">
        <v>32203.42</v>
      </c>
      <c r="G36" s="80">
        <f t="shared" si="11"/>
        <v>114796.58</v>
      </c>
    </row>
    <row r="37" spans="1:7" x14ac:dyDescent="0.25">
      <c r="A37" s="84" t="s">
        <v>313</v>
      </c>
      <c r="B37" s="197">
        <v>92475.04</v>
      </c>
      <c r="C37" s="197">
        <v>45557.88</v>
      </c>
      <c r="D37" s="198">
        <f t="shared" si="10"/>
        <v>138032.91999999998</v>
      </c>
      <c r="E37" s="197">
        <v>50619</v>
      </c>
      <c r="F37" s="197">
        <v>50619</v>
      </c>
      <c r="G37" s="80">
        <f t="shared" si="11"/>
        <v>87413.919999999984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12">SUM(C39:C47)</f>
        <v>0</v>
      </c>
      <c r="D38" s="80">
        <f t="shared" si="12"/>
        <v>0</v>
      </c>
      <c r="E38" s="80">
        <f t="shared" si="12"/>
        <v>0</v>
      </c>
      <c r="F38" s="80">
        <f t="shared" si="12"/>
        <v>0</v>
      </c>
      <c r="G38" s="80">
        <f t="shared" si="12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13">D40-E40</f>
        <v>0</v>
      </c>
    </row>
    <row r="41" spans="1:7" x14ac:dyDescent="0.25">
      <c r="A41" s="84" t="s">
        <v>317</v>
      </c>
      <c r="B41" s="80"/>
      <c r="C41" s="80"/>
      <c r="D41" s="80"/>
      <c r="E41" s="80"/>
      <c r="F41" s="80"/>
      <c r="G41" s="80">
        <f t="shared" si="13"/>
        <v>0</v>
      </c>
    </row>
    <row r="42" spans="1:7" x14ac:dyDescent="0.25">
      <c r="A42" s="84" t="s">
        <v>318</v>
      </c>
      <c r="B42" s="80"/>
      <c r="C42" s="80"/>
      <c r="D42" s="80"/>
      <c r="E42" s="80"/>
      <c r="F42" s="80"/>
      <c r="G42" s="80">
        <f t="shared" si="13"/>
        <v>0</v>
      </c>
    </row>
    <row r="43" spans="1:7" x14ac:dyDescent="0.25">
      <c r="A43" s="84" t="s">
        <v>319</v>
      </c>
      <c r="B43" s="80"/>
      <c r="C43" s="80"/>
      <c r="D43" s="80"/>
      <c r="E43" s="80"/>
      <c r="F43" s="80"/>
      <c r="G43" s="80">
        <f t="shared" si="13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13"/>
        <v>0</v>
      </c>
    </row>
    <row r="45" spans="1:7" x14ac:dyDescent="0.25">
      <c r="A45" s="84" t="s">
        <v>321</v>
      </c>
      <c r="B45" s="80"/>
      <c r="C45" s="80"/>
      <c r="D45" s="80"/>
      <c r="E45" s="80"/>
      <c r="F45" s="80"/>
      <c r="G45" s="80">
        <f t="shared" si="13"/>
        <v>0</v>
      </c>
    </row>
    <row r="46" spans="1:7" x14ac:dyDescent="0.25">
      <c r="A46" s="84" t="s">
        <v>322</v>
      </c>
      <c r="B46" s="80"/>
      <c r="C46" s="80"/>
      <c r="D46" s="80"/>
      <c r="E46" s="80"/>
      <c r="F46" s="80"/>
      <c r="G46" s="80">
        <f t="shared" si="13"/>
        <v>0</v>
      </c>
    </row>
    <row r="47" spans="1:7" x14ac:dyDescent="0.25">
      <c r="A47" s="84" t="s">
        <v>323</v>
      </c>
      <c r="B47" s="80"/>
      <c r="C47" s="80"/>
      <c r="D47" s="80"/>
      <c r="E47" s="80"/>
      <c r="F47" s="80"/>
      <c r="G47" s="80">
        <f t="shared" si="13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14">SUM(C49:C57)</f>
        <v>626034.62</v>
      </c>
      <c r="D48" s="80">
        <f t="shared" si="14"/>
        <v>626034.62</v>
      </c>
      <c r="E48" s="80">
        <f t="shared" si="14"/>
        <v>233871.78999999998</v>
      </c>
      <c r="F48" s="80">
        <f t="shared" si="14"/>
        <v>233871.78999999998</v>
      </c>
      <c r="G48" s="80">
        <f t="shared" si="14"/>
        <v>392162.83</v>
      </c>
    </row>
    <row r="49" spans="1:7" x14ac:dyDescent="0.25">
      <c r="A49" s="84" t="s">
        <v>325</v>
      </c>
      <c r="B49" s="197">
        <v>0</v>
      </c>
      <c r="C49" s="197">
        <v>558186.62</v>
      </c>
      <c r="D49" s="198">
        <f t="shared" ref="D49:D54" si="15">B49+C49</f>
        <v>558186.62</v>
      </c>
      <c r="E49" s="197">
        <v>217376.49</v>
      </c>
      <c r="F49" s="197">
        <v>217376.49</v>
      </c>
      <c r="G49" s="80">
        <f>D49-E49</f>
        <v>340810.13</v>
      </c>
    </row>
    <row r="50" spans="1:7" x14ac:dyDescent="0.25">
      <c r="A50" s="84" t="s">
        <v>326</v>
      </c>
      <c r="B50" s="197">
        <v>0</v>
      </c>
      <c r="C50" s="197">
        <v>50000</v>
      </c>
      <c r="D50" s="198">
        <f t="shared" si="15"/>
        <v>50000</v>
      </c>
      <c r="E50" s="197">
        <v>0</v>
      </c>
      <c r="F50" s="197">
        <v>0</v>
      </c>
      <c r="G50" s="80">
        <f t="shared" ref="G50:G57" si="16">D50-E50</f>
        <v>50000</v>
      </c>
    </row>
    <row r="51" spans="1:7" x14ac:dyDescent="0.25">
      <c r="A51" s="84" t="s">
        <v>327</v>
      </c>
      <c r="B51" s="198"/>
      <c r="C51" s="198"/>
      <c r="D51" s="198">
        <f t="shared" si="15"/>
        <v>0</v>
      </c>
      <c r="E51" s="198"/>
      <c r="F51" s="198"/>
      <c r="G51" s="80">
        <f t="shared" si="16"/>
        <v>0</v>
      </c>
    </row>
    <row r="52" spans="1:7" x14ac:dyDescent="0.25">
      <c r="A52" s="84" t="s">
        <v>328</v>
      </c>
      <c r="B52" s="198"/>
      <c r="C52" s="198"/>
      <c r="D52" s="198">
        <f t="shared" si="15"/>
        <v>0</v>
      </c>
      <c r="E52" s="198"/>
      <c r="F52" s="198"/>
      <c r="G52" s="80">
        <f t="shared" si="16"/>
        <v>0</v>
      </c>
    </row>
    <row r="53" spans="1:7" x14ac:dyDescent="0.25">
      <c r="A53" s="84" t="s">
        <v>329</v>
      </c>
      <c r="B53" s="198"/>
      <c r="C53" s="198"/>
      <c r="D53" s="198">
        <f t="shared" si="15"/>
        <v>0</v>
      </c>
      <c r="E53" s="198"/>
      <c r="F53" s="198"/>
      <c r="G53" s="80">
        <f t="shared" si="16"/>
        <v>0</v>
      </c>
    </row>
    <row r="54" spans="1:7" x14ac:dyDescent="0.25">
      <c r="A54" s="84" t="s">
        <v>330</v>
      </c>
      <c r="B54" s="197">
        <v>0</v>
      </c>
      <c r="C54" s="197">
        <v>17848</v>
      </c>
      <c r="D54" s="198">
        <f t="shared" si="15"/>
        <v>17848</v>
      </c>
      <c r="E54" s="197">
        <v>16495.3</v>
      </c>
      <c r="F54" s="197">
        <v>16495.3</v>
      </c>
      <c r="G54" s="80">
        <f t="shared" si="16"/>
        <v>1352.7000000000007</v>
      </c>
    </row>
    <row r="55" spans="1:7" x14ac:dyDescent="0.25">
      <c r="A55" s="84" t="s">
        <v>331</v>
      </c>
      <c r="B55" s="80"/>
      <c r="C55" s="80"/>
      <c r="D55" s="80"/>
      <c r="E55" s="80"/>
      <c r="F55" s="80"/>
      <c r="G55" s="80">
        <f t="shared" si="16"/>
        <v>0</v>
      </c>
    </row>
    <row r="56" spans="1:7" x14ac:dyDescent="0.25">
      <c r="A56" s="84" t="s">
        <v>332</v>
      </c>
      <c r="B56" s="80"/>
      <c r="C56" s="80"/>
      <c r="D56" s="80"/>
      <c r="E56" s="80"/>
      <c r="F56" s="80"/>
      <c r="G56" s="80">
        <f t="shared" si="16"/>
        <v>0</v>
      </c>
    </row>
    <row r="57" spans="1:7" x14ac:dyDescent="0.25">
      <c r="A57" s="84" t="s">
        <v>333</v>
      </c>
      <c r="B57" s="80"/>
      <c r="C57" s="80"/>
      <c r="D57" s="80"/>
      <c r="E57" s="80"/>
      <c r="F57" s="80"/>
      <c r="G57" s="80">
        <f t="shared" si="16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7">SUM(C59:C61)</f>
        <v>0</v>
      </c>
      <c r="D58" s="80">
        <f t="shared" si="17"/>
        <v>0</v>
      </c>
      <c r="E58" s="80">
        <f t="shared" si="17"/>
        <v>0</v>
      </c>
      <c r="F58" s="80">
        <f t="shared" si="17"/>
        <v>0</v>
      </c>
      <c r="G58" s="80">
        <f t="shared" si="17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8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8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9">SUM(C63:C67,C69:C70)</f>
        <v>0</v>
      </c>
      <c r="D62" s="80">
        <f t="shared" si="19"/>
        <v>0</v>
      </c>
      <c r="E62" s="80">
        <f t="shared" si="19"/>
        <v>0</v>
      </c>
      <c r="F62" s="80">
        <f t="shared" si="19"/>
        <v>0</v>
      </c>
      <c r="G62" s="80">
        <f t="shared" si="19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20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20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20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20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20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20"/>
        <v>0</v>
      </c>
    </row>
    <row r="70" spans="1:7" x14ac:dyDescent="0.25">
      <c r="A70" s="84" t="s">
        <v>346</v>
      </c>
      <c r="B70" s="80"/>
      <c r="C70" s="80"/>
      <c r="D70" s="80"/>
      <c r="E70" s="80"/>
      <c r="F70" s="80"/>
      <c r="G70" s="80">
        <f t="shared" si="20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21">SUM(C72:C74)</f>
        <v>0</v>
      </c>
      <c r="D71" s="80">
        <f t="shared" si="21"/>
        <v>0</v>
      </c>
      <c r="E71" s="80">
        <f t="shared" si="21"/>
        <v>0</v>
      </c>
      <c r="F71" s="80">
        <f t="shared" si="21"/>
        <v>0</v>
      </c>
      <c r="G71" s="80">
        <f t="shared" si="21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22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22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3">SUM(C76:C82)</f>
        <v>0</v>
      </c>
      <c r="D75" s="80">
        <f t="shared" si="23"/>
        <v>0</v>
      </c>
      <c r="E75" s="80">
        <f t="shared" si="23"/>
        <v>0</v>
      </c>
      <c r="F75" s="80">
        <f t="shared" si="23"/>
        <v>0</v>
      </c>
      <c r="G75" s="80">
        <f t="shared" si="23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24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24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24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24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24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24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5">SUM(C85,C93,C103,C113,C123,C133,C137,C146,C150)</f>
        <v>0</v>
      </c>
      <c r="D84" s="79">
        <f t="shared" si="25"/>
        <v>0</v>
      </c>
      <c r="E84" s="79">
        <f t="shared" si="25"/>
        <v>0</v>
      </c>
      <c r="F84" s="79">
        <f t="shared" si="25"/>
        <v>0</v>
      </c>
      <c r="G84" s="79">
        <f t="shared" si="25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6">SUM(C86:C92)</f>
        <v>0</v>
      </c>
      <c r="D85" s="80">
        <f t="shared" si="26"/>
        <v>0</v>
      </c>
      <c r="E85" s="80">
        <f t="shared" si="26"/>
        <v>0</v>
      </c>
      <c r="F85" s="80">
        <f t="shared" si="26"/>
        <v>0</v>
      </c>
      <c r="G85" s="80">
        <f t="shared" si="26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7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7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7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7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7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7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8">SUM(C94:C102)</f>
        <v>0</v>
      </c>
      <c r="D93" s="80">
        <f t="shared" si="28"/>
        <v>0</v>
      </c>
      <c r="E93" s="80">
        <f t="shared" si="28"/>
        <v>0</v>
      </c>
      <c r="F93" s="80">
        <f t="shared" si="28"/>
        <v>0</v>
      </c>
      <c r="G93" s="80">
        <f t="shared" si="28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9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9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9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9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9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9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9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9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30">SUM(D104:D112)</f>
        <v>0</v>
      </c>
      <c r="E103" s="80">
        <f t="shared" si="30"/>
        <v>0</v>
      </c>
      <c r="F103" s="80">
        <f t="shared" si="30"/>
        <v>0</v>
      </c>
      <c r="G103" s="80">
        <f t="shared" si="30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31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31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31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31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31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31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31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31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2">SUM(C114:C122)</f>
        <v>0</v>
      </c>
      <c r="D113" s="80">
        <f t="shared" si="32"/>
        <v>0</v>
      </c>
      <c r="E113" s="80">
        <f t="shared" si="32"/>
        <v>0</v>
      </c>
      <c r="F113" s="80">
        <f t="shared" si="32"/>
        <v>0</v>
      </c>
      <c r="G113" s="80">
        <f t="shared" si="32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3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33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33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33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3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33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33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33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4">SUM(C124:C132)</f>
        <v>0</v>
      </c>
      <c r="D123" s="80">
        <f t="shared" si="34"/>
        <v>0</v>
      </c>
      <c r="E123" s="80">
        <f t="shared" si="34"/>
        <v>0</v>
      </c>
      <c r="F123" s="80">
        <f t="shared" si="34"/>
        <v>0</v>
      </c>
      <c r="G123" s="80">
        <f t="shared" si="34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5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5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5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5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5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5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5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35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6">SUM(C134:C136)</f>
        <v>0</v>
      </c>
      <c r="D133" s="80">
        <f t="shared" si="36"/>
        <v>0</v>
      </c>
      <c r="E133" s="80">
        <f t="shared" si="36"/>
        <v>0</v>
      </c>
      <c r="F133" s="80">
        <f t="shared" si="36"/>
        <v>0</v>
      </c>
      <c r="G133" s="80">
        <f t="shared" si="36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7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7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8">SUM(C138:C142,C144:C145)</f>
        <v>0</v>
      </c>
      <c r="D137" s="80">
        <f t="shared" si="38"/>
        <v>0</v>
      </c>
      <c r="E137" s="80">
        <f t="shared" si="38"/>
        <v>0</v>
      </c>
      <c r="F137" s="80">
        <f t="shared" si="38"/>
        <v>0</v>
      </c>
      <c r="G137" s="80">
        <f t="shared" si="38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9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9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9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9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9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9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9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40">SUM(C147:C149)</f>
        <v>0</v>
      </c>
      <c r="D146" s="80">
        <f t="shared" si="40"/>
        <v>0</v>
      </c>
      <c r="E146" s="80">
        <f t="shared" si="40"/>
        <v>0</v>
      </c>
      <c r="F146" s="80">
        <f t="shared" si="40"/>
        <v>0</v>
      </c>
      <c r="G146" s="80">
        <f t="shared" si="40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41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41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42">SUM(C151:C157)</f>
        <v>0</v>
      </c>
      <c r="D150" s="80">
        <f t="shared" si="42"/>
        <v>0</v>
      </c>
      <c r="E150" s="80">
        <f t="shared" si="42"/>
        <v>0</v>
      </c>
      <c r="F150" s="80">
        <f t="shared" si="42"/>
        <v>0</v>
      </c>
      <c r="G150" s="80">
        <f t="shared" si="42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3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3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3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43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43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43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11100000</v>
      </c>
      <c r="C159" s="79">
        <f t="shared" ref="C159:G159" si="44">C9+C84</f>
        <v>-89647.440000000293</v>
      </c>
      <c r="D159" s="79">
        <f t="shared" si="44"/>
        <v>11010352.559999999</v>
      </c>
      <c r="E159" s="79">
        <f t="shared" si="44"/>
        <v>3232888.25</v>
      </c>
      <c r="F159" s="79">
        <f t="shared" si="44"/>
        <v>3232888.25</v>
      </c>
      <c r="G159" s="79">
        <f t="shared" si="44"/>
        <v>7777464.3099999996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11100000</v>
      </c>
      <c r="Q2" s="18">
        <f>'Formato 6 a)'!C9</f>
        <v>-89647.440000000293</v>
      </c>
      <c r="R2" s="18">
        <f>'Formato 6 a)'!D9</f>
        <v>11010352.559999999</v>
      </c>
      <c r="S2" s="18">
        <f>'Formato 6 a)'!E9</f>
        <v>3232888.25</v>
      </c>
      <c r="T2" s="18">
        <f>'Formato 6 a)'!F9</f>
        <v>3232888.25</v>
      </c>
      <c r="U2" s="18">
        <f>'Formato 6 a)'!G9</f>
        <v>7777464.3099999996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3794566.9899999998</v>
      </c>
      <c r="Q3" s="18">
        <f>'Formato 6 a)'!C10</f>
        <v>292126.17</v>
      </c>
      <c r="R3" s="18">
        <f>'Formato 6 a)'!D10</f>
        <v>4086693.1599999997</v>
      </c>
      <c r="S3" s="18">
        <f>'Formato 6 a)'!E10</f>
        <v>1545876.53</v>
      </c>
      <c r="T3" s="18">
        <f>'Formato 6 a)'!F10</f>
        <v>1545876.53</v>
      </c>
      <c r="U3" s="18">
        <f>'Formato 6 a)'!G10</f>
        <v>2540816.63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2926033.03</v>
      </c>
      <c r="Q4" s="18">
        <f>'Formato 6 a)'!C11</f>
        <v>0</v>
      </c>
      <c r="R4" s="18">
        <f>'Formato 6 a)'!D11</f>
        <v>2926033.03</v>
      </c>
      <c r="S4" s="18">
        <f>'Formato 6 a)'!E11</f>
        <v>1369539.84</v>
      </c>
      <c r="T4" s="18">
        <f>'Formato 6 a)'!F11</f>
        <v>1369539.84</v>
      </c>
      <c r="U4" s="18">
        <f>'Formato 6 a)'!G11</f>
        <v>1556493.1899999997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343185.81</v>
      </c>
      <c r="Q5" s="18">
        <f>'Formato 6 a)'!C12</f>
        <v>0</v>
      </c>
      <c r="R5" s="18">
        <f>'Formato 6 a)'!D12</f>
        <v>343185.81</v>
      </c>
      <c r="S5" s="18">
        <f>'Formato 6 a)'!E12</f>
        <v>125541.2</v>
      </c>
      <c r="T5" s="18">
        <f>'Formato 6 a)'!F12</f>
        <v>125541.2</v>
      </c>
      <c r="U5" s="18">
        <f>'Formato 6 a)'!G12</f>
        <v>217644.61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368760.32000000001</v>
      </c>
      <c r="Q6" s="18">
        <f>'Formato 6 a)'!C13</f>
        <v>0</v>
      </c>
      <c r="R6" s="18">
        <f>'Formato 6 a)'!D13</f>
        <v>368760.32000000001</v>
      </c>
      <c r="S6" s="18">
        <f>'Formato 6 a)'!E13</f>
        <v>23549.57</v>
      </c>
      <c r="T6" s="18">
        <f>'Formato 6 a)'!F13</f>
        <v>23549.57</v>
      </c>
      <c r="U6" s="18">
        <f>'Formato 6 a)'!G13</f>
        <v>345210.75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156587.82999999999</v>
      </c>
      <c r="Q8" s="18">
        <f>'Formato 6 a)'!C15</f>
        <v>292126.17</v>
      </c>
      <c r="R8" s="18">
        <f>'Formato 6 a)'!D15</f>
        <v>448714</v>
      </c>
      <c r="S8" s="18">
        <f>'Formato 6 a)'!E15</f>
        <v>27245.919999999998</v>
      </c>
      <c r="T8" s="18">
        <f>'Formato 6 a)'!F15</f>
        <v>27245.919999999998</v>
      </c>
      <c r="U8" s="18">
        <f>'Formato 6 a)'!G15</f>
        <v>421468.08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153800</v>
      </c>
      <c r="Q11" s="18">
        <f>'Formato 6 a)'!C18</f>
        <v>411351.47</v>
      </c>
      <c r="R11" s="18">
        <f>'Formato 6 a)'!D18</f>
        <v>565151.47</v>
      </c>
      <c r="S11" s="18">
        <f>'Formato 6 a)'!E18</f>
        <v>115466.14000000001</v>
      </c>
      <c r="T11" s="18">
        <f>'Formato 6 a)'!F18</f>
        <v>115466.14000000001</v>
      </c>
      <c r="U11" s="18">
        <f>'Formato 6 a)'!G18</f>
        <v>449685.32999999996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111400</v>
      </c>
      <c r="Q12" s="18">
        <f>'Formato 6 a)'!C19</f>
        <v>90000</v>
      </c>
      <c r="R12" s="18">
        <f>'Formato 6 a)'!D19</f>
        <v>201400</v>
      </c>
      <c r="S12" s="18">
        <f>'Formato 6 a)'!E19</f>
        <v>23349.64</v>
      </c>
      <c r="T12" s="18">
        <f>'Formato 6 a)'!F19</f>
        <v>23349.64</v>
      </c>
      <c r="U12" s="18">
        <f>'Formato 6 a)'!G19</f>
        <v>178050.36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12900</v>
      </c>
      <c r="Q13" s="18">
        <f>'Formato 6 a)'!C20</f>
        <v>0</v>
      </c>
      <c r="R13" s="18">
        <f>'Formato 6 a)'!D20</f>
        <v>12900</v>
      </c>
      <c r="S13" s="18">
        <f>'Formato 6 a)'!E20</f>
        <v>2441.69</v>
      </c>
      <c r="T13" s="18">
        <f>'Formato 6 a)'!F20</f>
        <v>2441.69</v>
      </c>
      <c r="U13" s="18">
        <f>'Formato 6 a)'!G20</f>
        <v>10458.31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1500</v>
      </c>
      <c r="Q15" s="18">
        <f>'Formato 6 a)'!C22</f>
        <v>17000</v>
      </c>
      <c r="R15" s="18">
        <f>'Formato 6 a)'!D22</f>
        <v>18500</v>
      </c>
      <c r="S15" s="18">
        <f>'Formato 6 a)'!E22</f>
        <v>1486.45</v>
      </c>
      <c r="T15" s="18">
        <f>'Formato 6 a)'!F22</f>
        <v>1486.45</v>
      </c>
      <c r="U15" s="18">
        <f>'Formato 6 a)'!G22</f>
        <v>17013.55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54000</v>
      </c>
      <c r="R16" s="18">
        <f>'Formato 6 a)'!D23</f>
        <v>54000</v>
      </c>
      <c r="S16" s="18">
        <f>'Formato 6 a)'!E23</f>
        <v>7831.28</v>
      </c>
      <c r="T16" s="18">
        <f>'Formato 6 a)'!F23</f>
        <v>7831.28</v>
      </c>
      <c r="U16" s="18">
        <f>'Formato 6 a)'!G23</f>
        <v>46168.72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21000</v>
      </c>
      <c r="Q17" s="18">
        <f>'Formato 6 a)'!C24</f>
        <v>60000</v>
      </c>
      <c r="R17" s="18">
        <f>'Formato 6 a)'!D24</f>
        <v>81000</v>
      </c>
      <c r="S17" s="18">
        <f>'Formato 6 a)'!E24</f>
        <v>30500</v>
      </c>
      <c r="T17" s="18">
        <f>'Formato 6 a)'!F24</f>
        <v>30500</v>
      </c>
      <c r="U17" s="18">
        <f>'Formato 6 a)'!G24</f>
        <v>50500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100000</v>
      </c>
      <c r="R18" s="18">
        <f>'Formato 6 a)'!D25</f>
        <v>100000</v>
      </c>
      <c r="S18" s="18">
        <f>'Formato 6 a)'!E25</f>
        <v>2902.32</v>
      </c>
      <c r="T18" s="18">
        <f>'Formato 6 a)'!F25</f>
        <v>2902.32</v>
      </c>
      <c r="U18" s="18">
        <f>'Formato 6 a)'!G25</f>
        <v>97097.68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7000</v>
      </c>
      <c r="Q20" s="18">
        <f>'Formato 6 a)'!C27</f>
        <v>90351.47</v>
      </c>
      <c r="R20" s="18">
        <f>'Formato 6 a)'!D27</f>
        <v>97351.47</v>
      </c>
      <c r="S20" s="18">
        <f>'Formato 6 a)'!E27</f>
        <v>46954.76</v>
      </c>
      <c r="T20" s="18">
        <f>'Formato 6 a)'!F27</f>
        <v>46954.76</v>
      </c>
      <c r="U20" s="18">
        <f>'Formato 6 a)'!G27</f>
        <v>50396.71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7151633.0099999998</v>
      </c>
      <c r="Q21" s="18">
        <f>'Formato 6 a)'!C28</f>
        <v>-1419159.7000000002</v>
      </c>
      <c r="R21" s="18">
        <f>'Formato 6 a)'!D28</f>
        <v>5732473.3099999996</v>
      </c>
      <c r="S21" s="18">
        <f>'Formato 6 a)'!E28</f>
        <v>1337673.7900000003</v>
      </c>
      <c r="T21" s="18">
        <f>'Formato 6 a)'!F28</f>
        <v>1337673.7900000003</v>
      </c>
      <c r="U21" s="18">
        <f>'Formato 6 a)'!G28</f>
        <v>4394799.5199999996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63500</v>
      </c>
      <c r="Q22" s="18">
        <f>'Formato 6 a)'!C29</f>
        <v>0</v>
      </c>
      <c r="R22" s="18">
        <f>'Formato 6 a)'!D29</f>
        <v>63500</v>
      </c>
      <c r="S22" s="18">
        <f>'Formato 6 a)'!E29</f>
        <v>9903.1200000000008</v>
      </c>
      <c r="T22" s="18">
        <f>'Formato 6 a)'!F29</f>
        <v>9903.1200000000008</v>
      </c>
      <c r="U22" s="18">
        <f>'Formato 6 a)'!G29</f>
        <v>53596.88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30000</v>
      </c>
      <c r="Q23" s="18">
        <f>'Formato 6 a)'!C30</f>
        <v>18000</v>
      </c>
      <c r="R23" s="18">
        <f>'Formato 6 a)'!D30</f>
        <v>48000</v>
      </c>
      <c r="S23" s="18">
        <f>'Formato 6 a)'!E30</f>
        <v>1276</v>
      </c>
      <c r="T23" s="18">
        <f>'Formato 6 a)'!F30</f>
        <v>1276</v>
      </c>
      <c r="U23" s="18">
        <f>'Formato 6 a)'!G30</f>
        <v>46724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6605757.9699999997</v>
      </c>
      <c r="Q24" s="18">
        <f>'Formato 6 a)'!C31</f>
        <v>-1640279.08</v>
      </c>
      <c r="R24" s="18">
        <f>'Formato 6 a)'!D31</f>
        <v>4965478.8899999997</v>
      </c>
      <c r="S24" s="18">
        <f>'Formato 6 a)'!E31</f>
        <v>1156158.28</v>
      </c>
      <c r="T24" s="18">
        <f>'Formato 6 a)'!F31</f>
        <v>1156158.28</v>
      </c>
      <c r="U24" s="18">
        <f>'Formato 6 a)'!G31</f>
        <v>3809320.6099999994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52900</v>
      </c>
      <c r="Q25" s="18">
        <f>'Formato 6 a)'!C32</f>
        <v>90000</v>
      </c>
      <c r="R25" s="18">
        <f>'Formato 6 a)'!D32</f>
        <v>142900</v>
      </c>
      <c r="S25" s="18">
        <f>'Formato 6 a)'!E32</f>
        <v>3127.36</v>
      </c>
      <c r="T25" s="18">
        <f>'Formato 6 a)'!F32</f>
        <v>3127.36</v>
      </c>
      <c r="U25" s="18">
        <f>'Formato 6 a)'!G32</f>
        <v>139772.64000000001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65000</v>
      </c>
      <c r="Q26" s="18">
        <f>'Formato 6 a)'!C33</f>
        <v>30000</v>
      </c>
      <c r="R26" s="18">
        <f>'Formato 6 a)'!D33</f>
        <v>95000</v>
      </c>
      <c r="S26" s="18">
        <f>'Formato 6 a)'!E33</f>
        <v>26224.61</v>
      </c>
      <c r="T26" s="18">
        <f>'Formato 6 a)'!F33</f>
        <v>26224.61</v>
      </c>
      <c r="U26" s="18">
        <f>'Formato 6 a)'!G33</f>
        <v>68775.39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9000</v>
      </c>
      <c r="Q27" s="18">
        <f>'Formato 6 a)'!C34</f>
        <v>35147.5</v>
      </c>
      <c r="R27" s="18">
        <f>'Formato 6 a)'!D34</f>
        <v>44147.5</v>
      </c>
      <c r="S27" s="18">
        <f>'Formato 6 a)'!E34</f>
        <v>8613</v>
      </c>
      <c r="T27" s="18">
        <f>'Formato 6 a)'!F34</f>
        <v>8613</v>
      </c>
      <c r="U27" s="18">
        <f>'Formato 6 a)'!G34</f>
        <v>35534.5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86000</v>
      </c>
      <c r="Q28" s="18">
        <f>'Formato 6 a)'!C35</f>
        <v>2414</v>
      </c>
      <c r="R28" s="18">
        <f>'Formato 6 a)'!D35</f>
        <v>88414</v>
      </c>
      <c r="S28" s="18">
        <f>'Formato 6 a)'!E35</f>
        <v>49549</v>
      </c>
      <c r="T28" s="18">
        <f>'Formato 6 a)'!F35</f>
        <v>49549</v>
      </c>
      <c r="U28" s="18">
        <f>'Formato 6 a)'!G35</f>
        <v>38865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147000</v>
      </c>
      <c r="Q29" s="18">
        <f>'Formato 6 a)'!C36</f>
        <v>0</v>
      </c>
      <c r="R29" s="18">
        <f>'Formato 6 a)'!D36</f>
        <v>147000</v>
      </c>
      <c r="S29" s="18">
        <f>'Formato 6 a)'!E36</f>
        <v>32203.42</v>
      </c>
      <c r="T29" s="18">
        <f>'Formato 6 a)'!F36</f>
        <v>32203.42</v>
      </c>
      <c r="U29" s="18">
        <f>'Formato 6 a)'!G36</f>
        <v>114796.58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92475.04</v>
      </c>
      <c r="Q30" s="18">
        <f>'Formato 6 a)'!C37</f>
        <v>45557.88</v>
      </c>
      <c r="R30" s="18">
        <f>'Formato 6 a)'!D37</f>
        <v>138032.91999999998</v>
      </c>
      <c r="S30" s="18">
        <f>'Formato 6 a)'!E37</f>
        <v>50619</v>
      </c>
      <c r="T30" s="18">
        <f>'Formato 6 a)'!F37</f>
        <v>50619</v>
      </c>
      <c r="U30" s="18">
        <f>'Formato 6 a)'!G37</f>
        <v>87413.919999999984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626034.62</v>
      </c>
      <c r="R41" s="18">
        <f>'Formato 6 a)'!D48</f>
        <v>626034.62</v>
      </c>
      <c r="S41" s="18">
        <f>'Formato 6 a)'!E48</f>
        <v>233871.78999999998</v>
      </c>
      <c r="T41" s="18">
        <f>'Formato 6 a)'!F48</f>
        <v>233871.78999999998</v>
      </c>
      <c r="U41" s="18">
        <f>'Formato 6 a)'!G48</f>
        <v>392162.83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558186.62</v>
      </c>
      <c r="R42" s="18">
        <f>'Formato 6 a)'!D49</f>
        <v>558186.62</v>
      </c>
      <c r="S42" s="18">
        <f>'Formato 6 a)'!E49</f>
        <v>217376.49</v>
      </c>
      <c r="T42" s="18">
        <f>'Formato 6 a)'!F49</f>
        <v>217376.49</v>
      </c>
      <c r="U42" s="18">
        <f>'Formato 6 a)'!G49</f>
        <v>340810.13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50000</v>
      </c>
      <c r="R43" s="18">
        <f>'Formato 6 a)'!D50</f>
        <v>50000</v>
      </c>
      <c r="S43" s="18">
        <f>'Formato 6 a)'!E50</f>
        <v>0</v>
      </c>
      <c r="T43" s="18">
        <f>'Formato 6 a)'!F50</f>
        <v>0</v>
      </c>
      <c r="U43" s="18">
        <f>'Formato 6 a)'!G50</f>
        <v>50000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17848</v>
      </c>
      <c r="R47" s="18">
        <f>'Formato 6 a)'!D54</f>
        <v>17848</v>
      </c>
      <c r="S47" s="18">
        <f>'Formato 6 a)'!E54</f>
        <v>16495.3</v>
      </c>
      <c r="T47" s="18">
        <f>'Formato 6 a)'!F54</f>
        <v>16495.3</v>
      </c>
      <c r="U47" s="18">
        <f>'Formato 6 a)'!G54</f>
        <v>1352.7000000000007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11100000</v>
      </c>
      <c r="Q150">
        <f>'Formato 6 a)'!C159</f>
        <v>-89647.440000000293</v>
      </c>
      <c r="R150">
        <f>'Formato 6 a)'!D159</f>
        <v>11010352.559999999</v>
      </c>
      <c r="S150">
        <f>'Formato 6 a)'!E159</f>
        <v>3232888.25</v>
      </c>
      <c r="T150">
        <f>'Formato 6 a)'!F159</f>
        <v>3232888.25</v>
      </c>
      <c r="U150">
        <f>'Formato 6 a)'!G159</f>
        <v>7777464.3099999996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view="pageBreakPreview" zoomScale="60" zoomScaleNormal="60" workbookViewId="0">
      <selection activeCell="B20" sqref="B20:F27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INSTITUTO MUNICIPAL DE PANEACIÓN DE SAN MIGUEL DE ALLENDE,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junio de 2022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11100000</v>
      </c>
      <c r="C9" s="59">
        <f>SUM(C10:GASTO_NE_FIN_02)</f>
        <v>-89647.44</v>
      </c>
      <c r="D9" s="59">
        <f>SUM(D10:GASTO_NE_FIN_03)</f>
        <v>11010352.560000001</v>
      </c>
      <c r="E9" s="59">
        <f>SUM(E10:GASTO_NE_FIN_04)</f>
        <v>3232888.25</v>
      </c>
      <c r="F9" s="59">
        <f>SUM(F10:GASTO_NE_FIN_05)</f>
        <v>3232888.25</v>
      </c>
      <c r="G9" s="59">
        <f>SUM(G10:GASTO_NE_FIN_06)</f>
        <v>7777464.3099999996</v>
      </c>
    </row>
    <row r="10" spans="1:7" s="24" customFormat="1" x14ac:dyDescent="0.25">
      <c r="A10" s="144" t="s">
        <v>432</v>
      </c>
      <c r="B10" s="195">
        <v>11100000</v>
      </c>
      <c r="C10" s="195">
        <v>0</v>
      </c>
      <c r="D10" s="196">
        <f>B10+C10</f>
        <v>11100000</v>
      </c>
      <c r="E10" s="195">
        <v>3232888.25</v>
      </c>
      <c r="F10" s="195">
        <v>3232888.25</v>
      </c>
      <c r="G10" s="77">
        <f>D10-E10</f>
        <v>7867111.75</v>
      </c>
    </row>
    <row r="11" spans="1:7" s="24" customFormat="1" x14ac:dyDescent="0.25">
      <c r="A11" s="144" t="s">
        <v>433</v>
      </c>
      <c r="B11" s="195">
        <v>0</v>
      </c>
      <c r="C11" s="195">
        <v>-89647.44</v>
      </c>
      <c r="D11" s="196">
        <f t="shared" ref="D11" si="0">B11+C11</f>
        <v>-89647.44</v>
      </c>
      <c r="E11" s="195">
        <v>0</v>
      </c>
      <c r="F11" s="195">
        <v>0</v>
      </c>
      <c r="G11" s="77">
        <f t="shared" ref="G11:G17" si="1">D11-E11</f>
        <v>-89647.44</v>
      </c>
    </row>
    <row r="12" spans="1:7" s="24" customFormat="1" ht="14.25" x14ac:dyDescent="0.45">
      <c r="A12" s="144" t="s">
        <v>434</v>
      </c>
      <c r="B12" s="60"/>
      <c r="C12" s="60"/>
      <c r="D12" s="60"/>
      <c r="E12" s="60"/>
      <c r="F12" s="60"/>
      <c r="G12" s="77">
        <f t="shared" si="1"/>
        <v>0</v>
      </c>
    </row>
    <row r="13" spans="1:7" s="24" customFormat="1" ht="14.25" x14ac:dyDescent="0.45">
      <c r="A13" s="144" t="s">
        <v>435</v>
      </c>
      <c r="B13" s="60"/>
      <c r="C13" s="60"/>
      <c r="D13" s="60"/>
      <c r="E13" s="60"/>
      <c r="F13" s="60"/>
      <c r="G13" s="77">
        <f t="shared" si="1"/>
        <v>0</v>
      </c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>
        <f t="shared" si="1"/>
        <v>0</v>
      </c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>
        <f t="shared" si="1"/>
        <v>0</v>
      </c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>
        <f t="shared" si="1"/>
        <v>0</v>
      </c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>
        <f t="shared" si="1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>
        <f t="shared" ref="G21:G27" si="2">D21-E21</f>
        <v>0</v>
      </c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>
        <f t="shared" si="2"/>
        <v>0</v>
      </c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>
        <f t="shared" si="2"/>
        <v>0</v>
      </c>
    </row>
    <row r="24" spans="1:7" s="24" customFormat="1" ht="14.25" x14ac:dyDescent="0.45">
      <c r="A24" s="144" t="s">
        <v>436</v>
      </c>
      <c r="B24" s="60"/>
      <c r="C24" s="60"/>
      <c r="D24" s="60"/>
      <c r="E24" s="60"/>
      <c r="F24" s="60"/>
      <c r="G24" s="60">
        <f t="shared" si="2"/>
        <v>0</v>
      </c>
    </row>
    <row r="25" spans="1:7" s="24" customFormat="1" ht="14.25" x14ac:dyDescent="0.45">
      <c r="A25" s="144" t="s">
        <v>437</v>
      </c>
      <c r="B25" s="60"/>
      <c r="C25" s="60"/>
      <c r="D25" s="60"/>
      <c r="E25" s="60"/>
      <c r="F25" s="60"/>
      <c r="G25" s="60">
        <f t="shared" si="2"/>
        <v>0</v>
      </c>
    </row>
    <row r="26" spans="1:7" s="24" customFormat="1" ht="14.25" x14ac:dyDescent="0.45">
      <c r="A26" s="144" t="s">
        <v>438</v>
      </c>
      <c r="B26" s="60"/>
      <c r="C26" s="60"/>
      <c r="D26" s="60"/>
      <c r="E26" s="60"/>
      <c r="F26" s="60"/>
      <c r="G26" s="60">
        <f t="shared" si="2"/>
        <v>0</v>
      </c>
    </row>
    <row r="27" spans="1:7" s="24" customFormat="1" ht="14.25" x14ac:dyDescent="0.45">
      <c r="A27" s="144" t="s">
        <v>439</v>
      </c>
      <c r="B27" s="60"/>
      <c r="C27" s="60"/>
      <c r="D27" s="60"/>
      <c r="E27" s="60"/>
      <c r="F27" s="60"/>
      <c r="G27" s="60">
        <f t="shared" si="2"/>
        <v>0</v>
      </c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11100000</v>
      </c>
      <c r="C29" s="61">
        <f>GASTO_NE_T2+GASTO_E_T2</f>
        <v>-89647.44</v>
      </c>
      <c r="D29" s="61">
        <f>GASTO_NE_T3+GASTO_E_T3</f>
        <v>11010352.560000001</v>
      </c>
      <c r="E29" s="61">
        <f>GASTO_NE_T4+GASTO_E_T4</f>
        <v>3232888.25</v>
      </c>
      <c r="F29" s="61">
        <f>GASTO_NE_T5+GASTO_E_T5</f>
        <v>3232888.25</v>
      </c>
      <c r="G29" s="61">
        <f>GASTO_NE_T6+GASTO_E_T6</f>
        <v>7777464.3099999996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scale="5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11100000</v>
      </c>
      <c r="Q2" s="18">
        <f>GASTO_NE_T2</f>
        <v>-89647.44</v>
      </c>
      <c r="R2" s="18">
        <f>GASTO_NE_T3</f>
        <v>11010352.560000001</v>
      </c>
      <c r="S2" s="18">
        <f>GASTO_NE_T4</f>
        <v>3232888.25</v>
      </c>
      <c r="T2" s="18">
        <f>GASTO_NE_T5</f>
        <v>3232888.25</v>
      </c>
      <c r="U2" s="18">
        <f>GASTO_NE_T6</f>
        <v>7777464.3099999996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11100000</v>
      </c>
      <c r="Q4" s="18">
        <f>TOTAL_E_T2</f>
        <v>-89647.44</v>
      </c>
      <c r="R4" s="18">
        <f>TOTAL_E_T3</f>
        <v>11010352.560000001</v>
      </c>
      <c r="S4" s="18">
        <f>TOTAL_E_T4</f>
        <v>3232888.25</v>
      </c>
      <c r="T4" s="18">
        <f>TOTAL_E_T5</f>
        <v>3232888.25</v>
      </c>
      <c r="U4" s="18">
        <f>TOTAL_E_T6</f>
        <v>7777464.3099999996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view="pageBreakPreview" topLeftCell="A2" zoomScale="60" zoomScaleNormal="60" workbookViewId="0">
      <selection activeCell="B72" sqref="B72:F7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INSTITUTO MUNICIPAL DE PANEACIÓN DE SAN MIGUEL DE ALLENDE,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junio de 2022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11100000</v>
      </c>
      <c r="C9" s="70">
        <f t="shared" ref="C9:G9" si="0">SUM(C10,C19,C27,C37)</f>
        <v>-89647.44</v>
      </c>
      <c r="D9" s="70">
        <f t="shared" si="0"/>
        <v>11010352.560000001</v>
      </c>
      <c r="E9" s="70">
        <f t="shared" si="0"/>
        <v>3232888.25</v>
      </c>
      <c r="F9" s="70">
        <f t="shared" si="0"/>
        <v>3232888.25</v>
      </c>
      <c r="G9" s="70">
        <f t="shared" si="0"/>
        <v>7777464.3100000005</v>
      </c>
    </row>
    <row r="10" spans="1:7" ht="14.25" x14ac:dyDescent="0.45">
      <c r="A10" s="53" t="s">
        <v>364</v>
      </c>
      <c r="B10" s="71">
        <f>SUM(B11:B18)</f>
        <v>11100000</v>
      </c>
      <c r="C10" s="71">
        <f t="shared" ref="C10:F10" si="1">SUM(C11:C18)</f>
        <v>-89647.44</v>
      </c>
      <c r="D10" s="71">
        <f t="shared" si="1"/>
        <v>11010352.560000001</v>
      </c>
      <c r="E10" s="71">
        <f t="shared" si="1"/>
        <v>3232888.25</v>
      </c>
      <c r="F10" s="71">
        <f t="shared" si="1"/>
        <v>3232888.25</v>
      </c>
      <c r="G10" s="71">
        <f>SUM(G11:G18)</f>
        <v>7777464.3100000005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199">
        <v>11100000</v>
      </c>
      <c r="C13" s="199">
        <v>-89647.44</v>
      </c>
      <c r="D13" s="200">
        <f t="shared" ref="D13" si="3">B13+C13</f>
        <v>11010352.560000001</v>
      </c>
      <c r="E13" s="199">
        <v>3232888.25</v>
      </c>
      <c r="F13" s="199">
        <v>3232888.25</v>
      </c>
      <c r="G13" s="72">
        <f t="shared" si="2"/>
        <v>7777464.3100000005</v>
      </c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ht="14.25" x14ac:dyDescent="0.4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4">SUM(C20:C26)</f>
        <v>0</v>
      </c>
      <c r="D19" s="71">
        <f t="shared" si="4"/>
        <v>0</v>
      </c>
      <c r="E19" s="71">
        <f t="shared" si="4"/>
        <v>0</v>
      </c>
      <c r="F19" s="71">
        <f t="shared" si="4"/>
        <v>0</v>
      </c>
      <c r="G19" s="71">
        <f>SUM(G20:G26)</f>
        <v>0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ht="14.25" x14ac:dyDescent="0.45">
      <c r="A21" s="63" t="s">
        <v>375</v>
      </c>
      <c r="B21" s="71"/>
      <c r="C21" s="71"/>
      <c r="D21" s="71"/>
      <c r="E21" s="71"/>
      <c r="F21" s="71"/>
      <c r="G21" s="72">
        <f t="shared" ref="G21:G26" si="5">D21-E21</f>
        <v>0</v>
      </c>
    </row>
    <row r="22" spans="1:7" ht="14.25" x14ac:dyDescent="0.45">
      <c r="A22" s="63" t="s">
        <v>376</v>
      </c>
      <c r="B22" s="71"/>
      <c r="C22" s="71"/>
      <c r="D22" s="71"/>
      <c r="E22" s="71"/>
      <c r="F22" s="71"/>
      <c r="G22" s="72">
        <f t="shared" si="5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5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5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5"/>
        <v>0</v>
      </c>
    </row>
    <row r="26" spans="1:7" ht="14.25" x14ac:dyDescent="0.45">
      <c r="A26" s="63" t="s">
        <v>380</v>
      </c>
      <c r="B26" s="71"/>
      <c r="C26" s="71"/>
      <c r="D26" s="71"/>
      <c r="E26" s="71"/>
      <c r="F26" s="71"/>
      <c r="G26" s="72">
        <f t="shared" si="5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6">SUM(C28:C36)</f>
        <v>0</v>
      </c>
      <c r="D27" s="71">
        <f t="shared" si="6"/>
        <v>0</v>
      </c>
      <c r="E27" s="71">
        <f t="shared" si="6"/>
        <v>0</v>
      </c>
      <c r="F27" s="71">
        <f t="shared" si="6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ht="14.25" x14ac:dyDescent="0.45">
      <c r="A29" s="63" t="s">
        <v>383</v>
      </c>
      <c r="B29" s="71"/>
      <c r="C29" s="71"/>
      <c r="D29" s="71"/>
      <c r="E29" s="71"/>
      <c r="F29" s="71"/>
      <c r="G29" s="72">
        <f t="shared" ref="G29:G36" si="7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7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7"/>
        <v>0</v>
      </c>
    </row>
    <row r="32" spans="1:7" ht="14.25" x14ac:dyDescent="0.45">
      <c r="A32" s="63" t="s">
        <v>386</v>
      </c>
      <c r="B32" s="71"/>
      <c r="C32" s="71"/>
      <c r="D32" s="71"/>
      <c r="E32" s="71"/>
      <c r="F32" s="71"/>
      <c r="G32" s="72">
        <f t="shared" si="7"/>
        <v>0</v>
      </c>
    </row>
    <row r="33" spans="1:7" ht="14.25" x14ac:dyDescent="0.45">
      <c r="A33" s="63" t="s">
        <v>387</v>
      </c>
      <c r="B33" s="71"/>
      <c r="C33" s="71"/>
      <c r="D33" s="71"/>
      <c r="E33" s="71"/>
      <c r="F33" s="71"/>
      <c r="G33" s="72">
        <f t="shared" si="7"/>
        <v>0</v>
      </c>
    </row>
    <row r="34" spans="1:7" ht="14.25" x14ac:dyDescent="0.45">
      <c r="A34" s="63" t="s">
        <v>388</v>
      </c>
      <c r="B34" s="71"/>
      <c r="C34" s="71"/>
      <c r="D34" s="71"/>
      <c r="E34" s="71"/>
      <c r="F34" s="71"/>
      <c r="G34" s="72">
        <f t="shared" si="7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7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7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8">SUM(C38:C41)</f>
        <v>0</v>
      </c>
      <c r="D37" s="71">
        <f t="shared" si="8"/>
        <v>0</v>
      </c>
      <c r="E37" s="71">
        <f t="shared" si="8"/>
        <v>0</v>
      </c>
      <c r="F37" s="71">
        <f t="shared" si="8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9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9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9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10">SUM(C44,C53,C61,C71)</f>
        <v>0</v>
      </c>
      <c r="D43" s="73">
        <f t="shared" si="10"/>
        <v>0</v>
      </c>
      <c r="E43" s="73">
        <f t="shared" si="10"/>
        <v>0</v>
      </c>
      <c r="F43" s="73">
        <f t="shared" si="10"/>
        <v>0</v>
      </c>
      <c r="G43" s="73">
        <f t="shared" si="10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1">SUM(C45:C52)</f>
        <v>0</v>
      </c>
      <c r="D44" s="72">
        <f t="shared" si="11"/>
        <v>0</v>
      </c>
      <c r="E44" s="72">
        <f t="shared" si="11"/>
        <v>0</v>
      </c>
      <c r="F44" s="72">
        <f t="shared" si="11"/>
        <v>0</v>
      </c>
      <c r="G44" s="72">
        <f t="shared" si="11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2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2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2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2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2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2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2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3">SUM(C54:C60)</f>
        <v>0</v>
      </c>
      <c r="D53" s="71">
        <f t="shared" si="13"/>
        <v>0</v>
      </c>
      <c r="E53" s="71">
        <f t="shared" si="13"/>
        <v>0</v>
      </c>
      <c r="F53" s="71">
        <f t="shared" si="13"/>
        <v>0</v>
      </c>
      <c r="G53" s="71">
        <f t="shared" si="13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4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4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4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4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4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4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5">SUM(C62:C70)</f>
        <v>0</v>
      </c>
      <c r="D61" s="71">
        <f t="shared" si="15"/>
        <v>0</v>
      </c>
      <c r="E61" s="71">
        <f t="shared" si="15"/>
        <v>0</v>
      </c>
      <c r="F61" s="71">
        <f t="shared" si="15"/>
        <v>0</v>
      </c>
      <c r="G61" s="71">
        <f t="shared" si="15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6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6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6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6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6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6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6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6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7">SUM(C72:C75)</f>
        <v>0</v>
      </c>
      <c r="D71" s="74">
        <f t="shared" si="17"/>
        <v>0</v>
      </c>
      <c r="E71" s="74">
        <f t="shared" si="17"/>
        <v>0</v>
      </c>
      <c r="F71" s="74">
        <f t="shared" si="17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8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8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8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11100000</v>
      </c>
      <c r="C77" s="73">
        <f t="shared" ref="C77:F77" si="19">C43+C9</f>
        <v>-89647.44</v>
      </c>
      <c r="D77" s="73">
        <f t="shared" si="19"/>
        <v>11010352.560000001</v>
      </c>
      <c r="E77" s="73">
        <f t="shared" si="19"/>
        <v>3232888.25</v>
      </c>
      <c r="F77" s="73">
        <f t="shared" si="19"/>
        <v>3232888.25</v>
      </c>
      <c r="G77" s="73">
        <f>G43+G9</f>
        <v>7777464.3100000005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scale="46"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11100000</v>
      </c>
      <c r="Q2" s="18">
        <f>'Formato 6 c)'!C9</f>
        <v>-89647.44</v>
      </c>
      <c r="R2" s="18">
        <f>'Formato 6 c)'!D9</f>
        <v>11010352.560000001</v>
      </c>
      <c r="S2" s="18">
        <f>'Formato 6 c)'!E9</f>
        <v>3232888.25</v>
      </c>
      <c r="T2" s="18">
        <f>'Formato 6 c)'!F9</f>
        <v>3232888.25</v>
      </c>
      <c r="U2" s="18">
        <f>'Formato 6 c)'!G9</f>
        <v>7777464.3100000005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11100000</v>
      </c>
      <c r="Q3" s="18">
        <f>'Formato 6 c)'!C10</f>
        <v>-89647.44</v>
      </c>
      <c r="R3" s="18">
        <f>'Formato 6 c)'!D10</f>
        <v>11010352.560000001</v>
      </c>
      <c r="S3" s="18">
        <f>'Formato 6 c)'!E10</f>
        <v>3232888.25</v>
      </c>
      <c r="T3" s="18">
        <f>'Formato 6 c)'!F10</f>
        <v>3232888.25</v>
      </c>
      <c r="U3" s="18">
        <f>'Formato 6 c)'!G10</f>
        <v>7777464.3100000005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11100000</v>
      </c>
      <c r="Q6" s="18">
        <f>'Formato 6 c)'!C13</f>
        <v>-89647.44</v>
      </c>
      <c r="R6" s="18">
        <f>'Formato 6 c)'!D13</f>
        <v>11010352.560000001</v>
      </c>
      <c r="S6" s="18">
        <f>'Formato 6 c)'!E13</f>
        <v>3232888.25</v>
      </c>
      <c r="T6" s="18">
        <f>'Formato 6 c)'!F13</f>
        <v>3232888.25</v>
      </c>
      <c r="U6" s="18">
        <f>'Formato 6 c)'!G13</f>
        <v>7777464.3100000005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11100000</v>
      </c>
      <c r="Q68" s="18">
        <f>'Formato 6 c)'!C77</f>
        <v>-89647.44</v>
      </c>
      <c r="R68" s="18">
        <f>'Formato 6 c)'!D77</f>
        <v>11010352.560000001</v>
      </c>
      <c r="S68" s="18">
        <f>'Formato 6 c)'!E77</f>
        <v>3232888.25</v>
      </c>
      <c r="T68" s="18">
        <f>'Formato 6 c)'!F77</f>
        <v>3232888.25</v>
      </c>
      <c r="U68" s="18">
        <f>'Formato 6 c)'!G77</f>
        <v>7777464.3100000005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PANEACIÓN DE SAN MIGUEL DE ALLENDE, GTO., Gobierno del Estado de Guanajuato</v>
      </c>
    </row>
    <row r="7" spans="2:3" ht="14.25" x14ac:dyDescent="0.45">
      <c r="C7" t="str">
        <f>CONCATENATE(ENTE_PUBLICO," (a)")</f>
        <v>INSTITUTO MUNICIPAL DE PANEACIÓN DE SAN MIGUEL DE ALLENDE,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1160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Miguel de Allende, Gobierno del Estado de Guanajuato</v>
      </c>
    </row>
    <row r="12" spans="2:3" x14ac:dyDescent="0.25">
      <c r="B12" t="s">
        <v>794</v>
      </c>
      <c r="C12" s="24">
        <v>2022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2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2022 (m = g – l)</v>
      </c>
    </row>
    <row r="20" spans="4:9" ht="57" x14ac:dyDescent="0.4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ht="14.25" x14ac:dyDescent="0.4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view="pageBreakPreview" topLeftCell="B1" zoomScale="60" zoomScaleNormal="60" workbookViewId="0">
      <selection activeCell="E30" sqref="E3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INSTITUTO MUNICIPAL DE PANEACIÓN DE SAN MIGUEL DE ALLENDE,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junio de 2022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3794566.99</v>
      </c>
      <c r="C9" s="66">
        <f t="shared" ref="C9:F9" si="0">SUM(C10,C11,C12,C15,C16,C19)</f>
        <v>292126.17</v>
      </c>
      <c r="D9" s="66">
        <f t="shared" si="0"/>
        <v>4086693.16</v>
      </c>
      <c r="E9" s="66">
        <f t="shared" si="0"/>
        <v>1545876.53</v>
      </c>
      <c r="F9" s="66">
        <f t="shared" si="0"/>
        <v>1545876.53</v>
      </c>
      <c r="G9" s="66">
        <f>SUM(G10,G11,G12,G15,G16,G19)</f>
        <v>2540816.63</v>
      </c>
    </row>
    <row r="10" spans="1:7" x14ac:dyDescent="0.25">
      <c r="A10" s="53" t="s">
        <v>401</v>
      </c>
      <c r="B10" s="201">
        <v>3794566.99</v>
      </c>
      <c r="C10" s="201">
        <v>292126.17</v>
      </c>
      <c r="D10" s="202">
        <f>B10+C10</f>
        <v>4086693.16</v>
      </c>
      <c r="E10" s="201">
        <v>1545876.53</v>
      </c>
      <c r="F10" s="201">
        <v>1545876.53</v>
      </c>
      <c r="G10" s="67">
        <f>D10-E10</f>
        <v>2540816.63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3794566.99</v>
      </c>
      <c r="C33" s="66">
        <f t="shared" ref="C33:G33" si="9">C21+C9</f>
        <v>292126.17</v>
      </c>
      <c r="D33" s="66">
        <f t="shared" si="9"/>
        <v>4086693.16</v>
      </c>
      <c r="E33" s="66">
        <f t="shared" si="9"/>
        <v>1545876.53</v>
      </c>
      <c r="F33" s="66">
        <f t="shared" si="9"/>
        <v>1545876.53</v>
      </c>
      <c r="G33" s="66">
        <f t="shared" si="9"/>
        <v>2540816.63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3794566.99</v>
      </c>
      <c r="Q2" s="18">
        <f>'Formato 6 d)'!C9</f>
        <v>292126.17</v>
      </c>
      <c r="R2" s="18">
        <f>'Formato 6 d)'!D9</f>
        <v>4086693.16</v>
      </c>
      <c r="S2" s="18">
        <f>'Formato 6 d)'!E9</f>
        <v>1545876.53</v>
      </c>
      <c r="T2" s="18">
        <f>'Formato 6 d)'!F9</f>
        <v>1545876.53</v>
      </c>
      <c r="U2" s="18">
        <f>'Formato 6 d)'!G9</f>
        <v>2540816.63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3794566.99</v>
      </c>
      <c r="Q3" s="18">
        <f>'Formato 6 d)'!C10</f>
        <v>292126.17</v>
      </c>
      <c r="R3" s="18">
        <f>'Formato 6 d)'!D10</f>
        <v>4086693.16</v>
      </c>
      <c r="S3" s="18">
        <f>'Formato 6 d)'!E10</f>
        <v>1545876.53</v>
      </c>
      <c r="T3" s="18">
        <f>'Formato 6 d)'!F10</f>
        <v>1545876.53</v>
      </c>
      <c r="U3" s="18">
        <f>'Formato 6 d)'!G10</f>
        <v>2540816.63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3794566.99</v>
      </c>
      <c r="Q24" s="18">
        <f>'Formato 6 d)'!C33</f>
        <v>292126.17</v>
      </c>
      <c r="R24" s="18">
        <f>'Formato 6 d)'!D33</f>
        <v>4086693.16</v>
      </c>
      <c r="S24" s="18">
        <f>'Formato 6 d)'!E33</f>
        <v>1545876.53</v>
      </c>
      <c r="T24" s="18">
        <f>'Formato 6 d)'!F33</f>
        <v>1545876.53</v>
      </c>
      <c r="U24" s="18">
        <f>'Formato 6 d)'!G33</f>
        <v>2540816.63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view="pageBreakPreview" zoomScale="60" zoomScaleNormal="60" zoomScalePageLayoutView="90" workbookViewId="0">
      <selection activeCell="B36" sqref="B36:G3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San Miguel de Allende,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2023</v>
      </c>
      <c r="C6" s="181" t="str">
        <f>ANIO2P</f>
        <v>2024 (d)</v>
      </c>
      <c r="D6" s="181" t="str">
        <f>ANIO3P</f>
        <v>2025 (d)</v>
      </c>
      <c r="E6" s="181" t="str">
        <f>ANIO4P</f>
        <v>2026 (d)</v>
      </c>
      <c r="F6" s="181" t="str">
        <f>ANIO5P</f>
        <v>2027 (d)</v>
      </c>
      <c r="G6" s="181" t="str">
        <f>ANIO6P</f>
        <v>2028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416</v>
      </c>
      <c r="B12" s="60"/>
      <c r="C12" s="60"/>
      <c r="D12" s="60"/>
      <c r="E12" s="60"/>
      <c r="F12" s="60"/>
      <c r="G12" s="60"/>
    </row>
    <row r="13" spans="1:7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417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240</v>
      </c>
      <c r="B18" s="60"/>
      <c r="C18" s="60"/>
      <c r="D18" s="60"/>
      <c r="E18" s="60"/>
      <c r="F18" s="60"/>
      <c r="G18" s="60"/>
    </row>
    <row r="19" spans="1:7" ht="14.25" x14ac:dyDescent="0.4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/>
      <c r="C23" s="60"/>
      <c r="D23" s="60"/>
      <c r="E23" s="60"/>
      <c r="F23" s="60"/>
      <c r="G23" s="60"/>
    </row>
    <row r="24" spans="1:7" ht="14.25" x14ac:dyDescent="0.45">
      <c r="A24" s="53" t="s">
        <v>424</v>
      </c>
      <c r="B24" s="60"/>
      <c r="C24" s="60"/>
      <c r="D24" s="60"/>
      <c r="E24" s="60"/>
      <c r="F24" s="60"/>
      <c r="G24" s="60"/>
    </row>
    <row r="25" spans="1:7" ht="14.25" x14ac:dyDescent="0.45">
      <c r="A25" s="53" t="s">
        <v>425</v>
      </c>
      <c r="B25" s="60"/>
      <c r="C25" s="60"/>
      <c r="D25" s="60"/>
      <c r="E25" s="60"/>
      <c r="F25" s="60"/>
      <c r="G25" s="60"/>
    </row>
    <row r="26" spans="1:7" ht="14.25" x14ac:dyDescent="0.45">
      <c r="A26" s="56" t="s">
        <v>265</v>
      </c>
      <c r="B26" s="60"/>
      <c r="C26" s="60"/>
      <c r="D26" s="60"/>
      <c r="E26" s="60"/>
      <c r="F26" s="60"/>
      <c r="G26" s="60"/>
    </row>
    <row r="27" spans="1:7" ht="14.25" x14ac:dyDescent="0.45">
      <c r="A27" s="53" t="s">
        <v>266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ht="14.25" x14ac:dyDescent="0.45">
      <c r="A30" s="53" t="s">
        <v>269</v>
      </c>
      <c r="B30" s="60"/>
      <c r="C30" s="60"/>
      <c r="D30" s="60"/>
      <c r="E30" s="60"/>
      <c r="F30" s="60"/>
      <c r="G30" s="60"/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view="pageBreakPreview" zoomScale="60" zoomScaleNormal="90" workbookViewId="0">
      <selection activeCell="B20" sqref="B20:G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San Miguel de Allende,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2023</v>
      </c>
      <c r="C6" s="181" t="str">
        <f>ANIO2P</f>
        <v>2024 (d)</v>
      </c>
      <c r="D6" s="181" t="str">
        <f>ANIO3P</f>
        <v>2025 (d)</v>
      </c>
      <c r="E6" s="181" t="str">
        <f>ANIO4P</f>
        <v>2026 (d)</v>
      </c>
      <c r="F6" s="181" t="str">
        <f>ANIO5P</f>
        <v>2027 (d)</v>
      </c>
      <c r="G6" s="181" t="str">
        <f>ANIO6P</f>
        <v>2028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/>
      <c r="C9" s="60"/>
      <c r="D9" s="60"/>
      <c r="E9" s="60"/>
      <c r="F9" s="60"/>
      <c r="G9" s="60"/>
    </row>
    <row r="10" spans="1:7" x14ac:dyDescent="0.25">
      <c r="A10" s="53" t="s">
        <v>455</v>
      </c>
      <c r="B10" s="60"/>
      <c r="C10" s="60"/>
      <c r="D10" s="60"/>
      <c r="E10" s="60"/>
      <c r="F10" s="60"/>
      <c r="G10" s="60"/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pageSetup scale="47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view="pageBreakPreview" zoomScale="60" zoomScaleNormal="60" workbookViewId="0">
      <selection activeCell="G27" sqref="G23:G27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San Miguel de Allende,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2017591.2999999998</v>
      </c>
      <c r="C7" s="59">
        <f t="shared" ref="C7:G7" si="0">SUM(C8:C19)</f>
        <v>1491628.41</v>
      </c>
      <c r="D7" s="59">
        <f t="shared" si="0"/>
        <v>3926546.27</v>
      </c>
      <c r="E7" s="59">
        <f t="shared" si="0"/>
        <v>4359600.75</v>
      </c>
      <c r="F7" s="59">
        <f t="shared" si="0"/>
        <v>4988733.3</v>
      </c>
      <c r="G7" s="59">
        <f t="shared" si="0"/>
        <v>4744311.0900000008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203">
        <v>12534.44</v>
      </c>
      <c r="C14" s="203">
        <v>11661.47</v>
      </c>
      <c r="D14" s="203">
        <v>10101.86</v>
      </c>
      <c r="E14" s="203">
        <v>52477.18</v>
      </c>
      <c r="F14" s="195">
        <v>145147.5</v>
      </c>
      <c r="G14" s="195">
        <v>47270.69</v>
      </c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203">
        <v>1025056.86</v>
      </c>
      <c r="C17" s="203">
        <v>1479966.94</v>
      </c>
      <c r="D17" s="203">
        <v>3916444.41</v>
      </c>
      <c r="E17" s="203">
        <v>4307123.57</v>
      </c>
      <c r="F17" s="195">
        <v>4843585.8</v>
      </c>
      <c r="G17" s="195">
        <v>4697040.4000000004</v>
      </c>
    </row>
    <row r="18" spans="1:7" x14ac:dyDescent="0.25">
      <c r="A18" s="53" t="s">
        <v>478</v>
      </c>
      <c r="B18" s="203">
        <v>980000</v>
      </c>
      <c r="C18" s="203"/>
      <c r="D18" s="203"/>
      <c r="E18" s="203"/>
      <c r="F18" s="203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ht="14.25" x14ac:dyDescent="0.45">
      <c r="A29" s="53" t="s">
        <v>269</v>
      </c>
      <c r="B29" s="60"/>
      <c r="C29" s="60"/>
      <c r="D29" s="60"/>
      <c r="E29" s="60"/>
      <c r="F29" s="60"/>
      <c r="G29" s="60"/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2017591.2999999998</v>
      </c>
      <c r="C31" s="61">
        <f t="shared" ref="C31:G31" si="3">C7+C21+C28</f>
        <v>1491628.41</v>
      </c>
      <c r="D31" s="61">
        <f t="shared" si="3"/>
        <v>3926546.27</v>
      </c>
      <c r="E31" s="61">
        <f t="shared" si="3"/>
        <v>4359600.75</v>
      </c>
      <c r="F31" s="61">
        <f t="shared" si="3"/>
        <v>4988733.3</v>
      </c>
      <c r="G31" s="61">
        <f t="shared" si="3"/>
        <v>4744311.0900000008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203">
        <v>171653.43</v>
      </c>
      <c r="E34" s="203">
        <v>1433258.86</v>
      </c>
      <c r="F34" s="203">
        <v>265216.14</v>
      </c>
      <c r="G34" s="60"/>
    </row>
    <row r="35" spans="1:7" ht="30" x14ac:dyDescent="0.25">
      <c r="A35" s="57" t="s">
        <v>488</v>
      </c>
      <c r="B35" s="203">
        <v>-165064.18</v>
      </c>
      <c r="C35" s="203">
        <v>36984.949999999997</v>
      </c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-165064.18</v>
      </c>
      <c r="C36" s="61">
        <f t="shared" ref="C36:G36" si="4">C34+C35</f>
        <v>36984.949999999997</v>
      </c>
      <c r="D36" s="61">
        <f t="shared" si="4"/>
        <v>171653.43</v>
      </c>
      <c r="E36" s="61">
        <f t="shared" si="4"/>
        <v>1433258.86</v>
      </c>
      <c r="F36" s="61">
        <f t="shared" si="4"/>
        <v>265216.14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scale="4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2017591.2999999998</v>
      </c>
      <c r="Q2" s="18">
        <f>'Formato 7 c)'!C7</f>
        <v>1491628.41</v>
      </c>
      <c r="R2" s="18">
        <f>'Formato 7 c)'!D7</f>
        <v>3926546.27</v>
      </c>
      <c r="S2" s="18">
        <f>'Formato 7 c)'!E7</f>
        <v>4359600.75</v>
      </c>
      <c r="T2" s="18">
        <f>'Formato 7 c)'!F7</f>
        <v>4988733.3</v>
      </c>
      <c r="U2" s="18">
        <f>'Formato 7 c)'!G7</f>
        <v>4744311.0900000008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12534.44</v>
      </c>
      <c r="Q9" s="18">
        <f>'Formato 7 c)'!C14</f>
        <v>11661.47</v>
      </c>
      <c r="R9" s="18">
        <f>'Formato 7 c)'!D14</f>
        <v>10101.86</v>
      </c>
      <c r="S9" s="18">
        <f>'Formato 7 c)'!E14</f>
        <v>52477.18</v>
      </c>
      <c r="T9" s="18">
        <f>'Formato 7 c)'!F14</f>
        <v>145147.5</v>
      </c>
      <c r="U9" s="18">
        <f>'Formato 7 c)'!G14</f>
        <v>47270.69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1025056.86</v>
      </c>
      <c r="Q12" s="18">
        <f>'Formato 7 c)'!C17</f>
        <v>1479966.94</v>
      </c>
      <c r="R12" s="18">
        <f>'Formato 7 c)'!D17</f>
        <v>3916444.41</v>
      </c>
      <c r="S12" s="18">
        <f>'Formato 7 c)'!E17</f>
        <v>4307123.57</v>
      </c>
      <c r="T12" s="18">
        <f>'Formato 7 c)'!F17</f>
        <v>4843585.8</v>
      </c>
      <c r="U12" s="18">
        <f>'Formato 7 c)'!G17</f>
        <v>4697040.4000000004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980000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2017591.2999999998</v>
      </c>
      <c r="Q23" s="18">
        <f>'Formato 7 c)'!C31</f>
        <v>1491628.41</v>
      </c>
      <c r="R23" s="18">
        <f>'Formato 7 c)'!D31</f>
        <v>3926546.27</v>
      </c>
      <c r="S23" s="18">
        <f>'Formato 7 c)'!E31</f>
        <v>4359600.75</v>
      </c>
      <c r="T23" s="18">
        <f>'Formato 7 c)'!F31</f>
        <v>4988733.3</v>
      </c>
      <c r="U23" s="18">
        <f>'Formato 7 c)'!G31</f>
        <v>4744311.0900000008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171653.43</v>
      </c>
      <c r="S25" s="18">
        <f>'Formato 7 c)'!E34</f>
        <v>1433258.86</v>
      </c>
      <c r="T25" s="18">
        <f>'Formato 7 c)'!F34</f>
        <v>265216.14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-165064.18</v>
      </c>
      <c r="Q26" s="18">
        <f>'Formato 7 c)'!C35</f>
        <v>36984.949999999997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-165064.18</v>
      </c>
      <c r="Q27" s="18">
        <f>'Formato 7 c)'!C36</f>
        <v>36984.949999999997</v>
      </c>
      <c r="R27" s="18">
        <f>'Formato 7 c)'!D36</f>
        <v>171653.43</v>
      </c>
      <c r="S27" s="18">
        <f>'Formato 7 c)'!E36</f>
        <v>1433258.86</v>
      </c>
      <c r="T27" s="18">
        <f>'Formato 7 c)'!F36</f>
        <v>265216.14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view="pageBreakPreview" zoomScale="60" zoomScaleNormal="60" workbookViewId="0">
      <selection activeCell="G19" sqref="G19:G2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San Miguel de Allende,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1049706.81</v>
      </c>
      <c r="C7" s="59">
        <f t="shared" ref="C7:G7" si="0">SUM(C8:C16)</f>
        <v>1326113.4300000002</v>
      </c>
      <c r="D7" s="59">
        <f t="shared" si="0"/>
        <v>2952775.96</v>
      </c>
      <c r="E7" s="59">
        <f t="shared" si="0"/>
        <v>3766152.6799999997</v>
      </c>
      <c r="F7" s="59">
        <f t="shared" si="0"/>
        <v>4774736.75</v>
      </c>
      <c r="G7" s="59">
        <f t="shared" si="0"/>
        <v>3232888.25</v>
      </c>
    </row>
    <row r="8" spans="1:7" x14ac:dyDescent="0.25">
      <c r="A8" s="53" t="s">
        <v>454</v>
      </c>
      <c r="B8" s="203">
        <v>873101.71</v>
      </c>
      <c r="C8" s="203">
        <v>1067418.6900000002</v>
      </c>
      <c r="D8" s="203">
        <v>2121045.92</v>
      </c>
      <c r="E8" s="203">
        <v>2927905.3</v>
      </c>
      <c r="F8" s="203">
        <v>3087756.2299999995</v>
      </c>
      <c r="G8" s="60">
        <v>1545876.53</v>
      </c>
    </row>
    <row r="9" spans="1:7" x14ac:dyDescent="0.25">
      <c r="A9" s="53" t="s">
        <v>455</v>
      </c>
      <c r="B9" s="203">
        <v>52470.74</v>
      </c>
      <c r="C9" s="203">
        <v>72706.05</v>
      </c>
      <c r="D9" s="203">
        <v>79675.570000000007</v>
      </c>
      <c r="E9" s="203">
        <v>84331.83</v>
      </c>
      <c r="F9" s="203">
        <v>84423.62</v>
      </c>
      <c r="G9" s="60">
        <v>115466.14000000001</v>
      </c>
    </row>
    <row r="10" spans="1:7" x14ac:dyDescent="0.25">
      <c r="A10" s="53" t="s">
        <v>456</v>
      </c>
      <c r="B10" s="203">
        <v>106629.36</v>
      </c>
      <c r="C10" s="203">
        <v>117574.60999999999</v>
      </c>
      <c r="D10" s="203">
        <v>214511.46000000002</v>
      </c>
      <c r="E10" s="203">
        <v>327943.51</v>
      </c>
      <c r="F10" s="203">
        <v>1500128.9000000001</v>
      </c>
      <c r="G10" s="60">
        <v>1337673.7900000003</v>
      </c>
    </row>
    <row r="11" spans="1:7" x14ac:dyDescent="0.25">
      <c r="A11" s="53" t="s">
        <v>457</v>
      </c>
      <c r="B11" s="60"/>
      <c r="C11" s="60"/>
      <c r="D11" s="60"/>
      <c r="E11" s="60"/>
      <c r="F11" s="60"/>
      <c r="G11" s="60"/>
    </row>
    <row r="12" spans="1:7" x14ac:dyDescent="0.25">
      <c r="A12" s="53" t="s">
        <v>458</v>
      </c>
      <c r="B12" s="203">
        <v>17505</v>
      </c>
      <c r="C12" s="203">
        <v>68414.080000000002</v>
      </c>
      <c r="D12" s="203">
        <v>537543.01</v>
      </c>
      <c r="E12" s="203">
        <v>425972.04</v>
      </c>
      <c r="F12" s="203">
        <v>102428</v>
      </c>
      <c r="G12" s="60">
        <v>233871.78999999998</v>
      </c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1049706.81</v>
      </c>
      <c r="C29" s="60">
        <f t="shared" ref="C29:G29" si="2">C7+C18</f>
        <v>1326113.4300000002</v>
      </c>
      <c r="D29" s="60">
        <f t="shared" si="2"/>
        <v>2952775.96</v>
      </c>
      <c r="E29" s="60">
        <f t="shared" si="2"/>
        <v>3766152.6799999997</v>
      </c>
      <c r="F29" s="60">
        <f t="shared" si="2"/>
        <v>4774736.75</v>
      </c>
      <c r="G29" s="60">
        <f t="shared" si="2"/>
        <v>3232888.25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pageSetup scale="47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1049706.81</v>
      </c>
      <c r="Q2" s="18">
        <f>'Formato 7 d)'!C7</f>
        <v>1326113.4300000002</v>
      </c>
      <c r="R2" s="18">
        <f>'Formato 7 d)'!D7</f>
        <v>2952775.96</v>
      </c>
      <c r="S2" s="18">
        <f>'Formato 7 d)'!E7</f>
        <v>3766152.6799999997</v>
      </c>
      <c r="T2" s="18">
        <f>'Formato 7 d)'!F7</f>
        <v>4774736.75</v>
      </c>
      <c r="U2" s="18">
        <f>'Formato 7 d)'!G7</f>
        <v>3232888.25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873101.71</v>
      </c>
      <c r="Q3" s="18">
        <f>'Formato 7 d)'!C8</f>
        <v>1067418.6900000002</v>
      </c>
      <c r="R3" s="18">
        <f>'Formato 7 d)'!D8</f>
        <v>2121045.92</v>
      </c>
      <c r="S3" s="18">
        <f>'Formato 7 d)'!E8</f>
        <v>2927905.3</v>
      </c>
      <c r="T3" s="18">
        <f>'Formato 7 d)'!F8</f>
        <v>3087756.2299999995</v>
      </c>
      <c r="U3" s="18">
        <f>'Formato 7 d)'!G8</f>
        <v>1545876.53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52470.74</v>
      </c>
      <c r="Q4" s="18">
        <f>'Formato 7 d)'!C9</f>
        <v>72706.05</v>
      </c>
      <c r="R4" s="18">
        <f>'Formato 7 d)'!D9</f>
        <v>79675.570000000007</v>
      </c>
      <c r="S4" s="18">
        <f>'Formato 7 d)'!E9</f>
        <v>84331.83</v>
      </c>
      <c r="T4" s="18">
        <f>'Formato 7 d)'!F9</f>
        <v>84423.62</v>
      </c>
      <c r="U4" s="18">
        <f>'Formato 7 d)'!G9</f>
        <v>115466.14000000001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106629.36</v>
      </c>
      <c r="Q5" s="18">
        <f>'Formato 7 d)'!C10</f>
        <v>117574.60999999999</v>
      </c>
      <c r="R5" s="18">
        <f>'Formato 7 d)'!D10</f>
        <v>214511.46000000002</v>
      </c>
      <c r="S5" s="18">
        <f>'Formato 7 d)'!E10</f>
        <v>327943.51</v>
      </c>
      <c r="T5" s="18">
        <f>'Formato 7 d)'!F10</f>
        <v>1500128.9000000001</v>
      </c>
      <c r="U5" s="18">
        <f>'Formato 7 d)'!G10</f>
        <v>1337673.7900000003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17505</v>
      </c>
      <c r="Q7" s="18">
        <f>'Formato 7 d)'!C12</f>
        <v>68414.080000000002</v>
      </c>
      <c r="R7" s="18">
        <f>'Formato 7 d)'!D12</f>
        <v>537543.01</v>
      </c>
      <c r="S7" s="18">
        <f>'Formato 7 d)'!E12</f>
        <v>425972.04</v>
      </c>
      <c r="T7" s="18">
        <f>'Formato 7 d)'!F12</f>
        <v>102428</v>
      </c>
      <c r="U7" s="18">
        <f>'Formato 7 d)'!G12</f>
        <v>233871.78999999998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1049706.81</v>
      </c>
      <c r="Q22" s="18">
        <f>'Formato 7 d)'!C29</f>
        <v>1326113.4300000002</v>
      </c>
      <c r="R22" s="18">
        <f>'Formato 7 d)'!D29</f>
        <v>2952775.96</v>
      </c>
      <c r="S22" s="18">
        <f>'Formato 7 d)'!E29</f>
        <v>3766152.6799999997</v>
      </c>
      <c r="T22" s="18">
        <f>'Formato 7 d)'!F29</f>
        <v>4774736.75</v>
      </c>
      <c r="U22" s="18">
        <f>'Formato 7 d)'!G29</f>
        <v>3232888.25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abSelected="1" view="pageBreakPreview" zoomScale="60" zoomScaleNormal="7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INSTITUTO MUNICIPAL DE PANEACIÓN DE SAN MIGUEL DE ALLENDE, GTO.,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ht="14.25" x14ac:dyDescent="0.45">
      <c r="A31" s="137" t="s">
        <v>506</v>
      </c>
      <c r="B31" s="60"/>
      <c r="C31" s="60"/>
      <c r="D31" s="60"/>
      <c r="E31" s="60"/>
      <c r="F31" s="60"/>
    </row>
    <row r="32" spans="1:6" ht="14.25" x14ac:dyDescent="0.45">
      <c r="A32" s="137" t="s">
        <v>510</v>
      </c>
      <c r="B32" s="60"/>
      <c r="C32" s="60"/>
      <c r="D32" s="60"/>
      <c r="E32" s="60"/>
      <c r="F32" s="60"/>
    </row>
    <row r="33" spans="1:6" ht="14.25" x14ac:dyDescent="0.45">
      <c r="A33" s="137" t="s">
        <v>522</v>
      </c>
      <c r="B33" s="60"/>
      <c r="C33" s="60"/>
      <c r="D33" s="60"/>
      <c r="E33" s="60"/>
      <c r="F33" s="60"/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scale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view="pageBreakPreview" topLeftCell="D46" zoomScale="60" zoomScaleNormal="70" workbookViewId="0">
      <selection activeCell="D56" sqref="D56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INSTITUTO MUNICIPAL DE PANEACIÓN DE SAN MIGUEL DE ALLENDE, GTO.,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2021 y al 30 de junio de 2022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2022 (d)</v>
      </c>
      <c r="C6" s="131" t="str">
        <f>ULTIMO</f>
        <v>31 de diciembre de 2021 (e)</v>
      </c>
      <c r="D6" s="135" t="s">
        <v>0</v>
      </c>
      <c r="E6" s="134" t="str">
        <f>ANIO</f>
        <v>2022 (d)</v>
      </c>
      <c r="F6" s="131" t="str">
        <f>ULTIMO</f>
        <v>31 de diciembre de 2021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3648520.56</v>
      </c>
      <c r="C9" s="60">
        <f>SUM(C10:C16)</f>
        <v>1889491.02</v>
      </c>
      <c r="D9" s="100" t="s">
        <v>54</v>
      </c>
      <c r="E9" s="60">
        <f>SUM(E10:E18)</f>
        <v>74150.28</v>
      </c>
      <c r="F9" s="60">
        <f>SUM(F10:F18)</f>
        <v>139227.75</v>
      </c>
    </row>
    <row r="10" spans="1:6" ht="14.25" x14ac:dyDescent="0.45">
      <c r="A10" s="96" t="s">
        <v>4</v>
      </c>
      <c r="B10" s="60"/>
      <c r="C10" s="60"/>
      <c r="D10" s="101" t="s">
        <v>55</v>
      </c>
      <c r="E10" s="60"/>
      <c r="F10" s="60"/>
    </row>
    <row r="11" spans="1:6" x14ac:dyDescent="0.25">
      <c r="A11" s="96" t="s">
        <v>5</v>
      </c>
      <c r="B11" s="60"/>
      <c r="C11" s="60"/>
      <c r="D11" s="101" t="s">
        <v>56</v>
      </c>
      <c r="E11" s="60"/>
      <c r="F11" s="60"/>
    </row>
    <row r="12" spans="1:6" x14ac:dyDescent="0.25">
      <c r="A12" s="96" t="s">
        <v>6</v>
      </c>
      <c r="B12" s="192">
        <v>3648520.56</v>
      </c>
      <c r="C12" s="192">
        <v>1889491.02</v>
      </c>
      <c r="D12" s="101" t="s">
        <v>57</v>
      </c>
      <c r="E12" s="60"/>
      <c r="F12" s="60"/>
    </row>
    <row r="13" spans="1:6" ht="14.25" x14ac:dyDescent="0.4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x14ac:dyDescent="0.25">
      <c r="A16" s="96" t="s">
        <v>10</v>
      </c>
      <c r="B16" s="60"/>
      <c r="C16" s="60"/>
      <c r="D16" s="101" t="s">
        <v>61</v>
      </c>
      <c r="E16" s="192">
        <v>74150.28</v>
      </c>
      <c r="F16" s="192">
        <v>139227.75</v>
      </c>
    </row>
    <row r="17" spans="1:6" ht="14.25" x14ac:dyDescent="0.45">
      <c r="A17" s="95" t="s">
        <v>11</v>
      </c>
      <c r="B17" s="60">
        <f>SUM(B18:B24)</f>
        <v>3000.2100000000064</v>
      </c>
      <c r="C17" s="60">
        <f>SUM(C18:C24)</f>
        <v>0</v>
      </c>
      <c r="D17" s="101" t="s">
        <v>62</v>
      </c>
      <c r="E17" s="60"/>
      <c r="F17" s="60"/>
    </row>
    <row r="18" spans="1:6" ht="14.25" x14ac:dyDescent="0.45">
      <c r="A18" s="97" t="s">
        <v>12</v>
      </c>
      <c r="B18" s="60"/>
      <c r="C18" s="60"/>
      <c r="D18" s="101" t="s">
        <v>63</v>
      </c>
      <c r="E18" s="60"/>
      <c r="F18" s="60"/>
    </row>
    <row r="19" spans="1:6" x14ac:dyDescent="0.25">
      <c r="A19" s="97" t="s">
        <v>13</v>
      </c>
      <c r="B19" s="192">
        <v>72751.710000000006</v>
      </c>
      <c r="C19" s="192">
        <v>72751.710000000006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x14ac:dyDescent="0.45">
      <c r="A20" s="97" t="s">
        <v>14</v>
      </c>
      <c r="B20" s="60"/>
      <c r="C20" s="60"/>
      <c r="D20" s="101" t="s">
        <v>65</v>
      </c>
      <c r="E20" s="60"/>
      <c r="F20" s="60"/>
    </row>
    <row r="21" spans="1:6" x14ac:dyDescent="0.25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192">
        <v>3000</v>
      </c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92">
        <v>-72751.5</v>
      </c>
      <c r="C24" s="192">
        <v>-72751.710000000006</v>
      </c>
      <c r="D24" s="101" t="s">
        <v>69</v>
      </c>
      <c r="E24" s="60"/>
      <c r="F24" s="60"/>
    </row>
    <row r="25" spans="1:6" x14ac:dyDescent="0.25">
      <c r="A25" s="95" t="s">
        <v>19</v>
      </c>
      <c r="B25" s="193">
        <f>SUM(B26:B30)</f>
        <v>-0.01</v>
      </c>
      <c r="C25" s="193">
        <f>SUM(C26:C30)</f>
        <v>315684.37</v>
      </c>
      <c r="D25" s="101" t="s">
        <v>70</v>
      </c>
      <c r="E25" s="60"/>
      <c r="F25" s="60"/>
    </row>
    <row r="26" spans="1:6" x14ac:dyDescent="0.25">
      <c r="A26" s="97" t="s">
        <v>20</v>
      </c>
      <c r="B26" s="192">
        <v>-0.01</v>
      </c>
      <c r="C26" s="192">
        <v>315684.37</v>
      </c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/>
      <c r="C37" s="60"/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3651520.7600000002</v>
      </c>
      <c r="C47" s="61">
        <f>C9+C17+C25+C31+C38+C41</f>
        <v>2205175.39</v>
      </c>
      <c r="D47" s="99" t="s">
        <v>91</v>
      </c>
      <c r="E47" s="61">
        <f>E9+E19+E23+E26+E27+E31+E38+E42</f>
        <v>74150.28</v>
      </c>
      <c r="F47" s="61">
        <f>F9+F19+F23+F26+F27+F31+F38+F42</f>
        <v>139227.75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60"/>
      <c r="C51" s="60"/>
      <c r="D51" s="100" t="s">
        <v>94</v>
      </c>
      <c r="E51" s="60"/>
      <c r="F51" s="60"/>
    </row>
    <row r="52" spans="1:6" x14ac:dyDescent="0.25">
      <c r="A52" s="95" t="s">
        <v>43</v>
      </c>
      <c r="B52" s="60"/>
      <c r="C52" s="60"/>
      <c r="D52" s="100" t="s">
        <v>95</v>
      </c>
      <c r="E52" s="60"/>
      <c r="F52" s="60"/>
    </row>
    <row r="53" spans="1:6" x14ac:dyDescent="0.25">
      <c r="A53" s="95" t="s">
        <v>44</v>
      </c>
      <c r="B53" s="192">
        <v>1460413</v>
      </c>
      <c r="C53" s="192">
        <v>1226541.21</v>
      </c>
      <c r="D53" s="100" t="s">
        <v>96</v>
      </c>
      <c r="E53" s="60"/>
      <c r="F53" s="60"/>
    </row>
    <row r="54" spans="1:6" x14ac:dyDescent="0.25">
      <c r="A54" s="95" t="s">
        <v>45</v>
      </c>
      <c r="B54" s="60"/>
      <c r="C54" s="60"/>
      <c r="D54" s="100" t="s">
        <v>97</v>
      </c>
      <c r="E54" s="60"/>
      <c r="F54" s="60"/>
    </row>
    <row r="55" spans="1:6" x14ac:dyDescent="0.25">
      <c r="A55" s="95" t="s">
        <v>46</v>
      </c>
      <c r="B55" s="192">
        <v>-503072.21</v>
      </c>
      <c r="C55" s="192">
        <v>-503072.21</v>
      </c>
      <c r="D55" s="37" t="s">
        <v>98</v>
      </c>
      <c r="E55" s="60"/>
      <c r="F55" s="60"/>
    </row>
    <row r="56" spans="1:6" x14ac:dyDescent="0.25">
      <c r="A56" s="95" t="s">
        <v>47</v>
      </c>
      <c r="B56" s="60"/>
      <c r="C56" s="60"/>
      <c r="D56" s="54"/>
      <c r="E56" s="54"/>
      <c r="F56" s="54"/>
    </row>
    <row r="57" spans="1:6" x14ac:dyDescent="0.25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74150.28</v>
      </c>
      <c r="F59" s="61">
        <f>F47+F57</f>
        <v>139227.75</v>
      </c>
    </row>
    <row r="60" spans="1:6" x14ac:dyDescent="0.25">
      <c r="A60" s="55" t="s">
        <v>50</v>
      </c>
      <c r="B60" s="61">
        <f>SUM(B50:B58)</f>
        <v>957340.79</v>
      </c>
      <c r="C60" s="61">
        <f>SUM(C50:C58)</f>
        <v>723469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4608861.5500000007</v>
      </c>
      <c r="C62" s="61">
        <f>SUM(C47+C60)</f>
        <v>2928644.39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7</v>
      </c>
      <c r="F63" s="77">
        <f>SUM(F64:F66)</f>
        <v>7</v>
      </c>
    </row>
    <row r="64" spans="1:6" x14ac:dyDescent="0.25">
      <c r="A64" s="54"/>
      <c r="B64" s="54"/>
      <c r="C64" s="54"/>
      <c r="D64" s="103" t="s">
        <v>103</v>
      </c>
      <c r="E64" s="77"/>
      <c r="F64" s="77"/>
    </row>
    <row r="65" spans="1:6" x14ac:dyDescent="0.25">
      <c r="A65" s="54"/>
      <c r="B65" s="54"/>
      <c r="C65" s="54"/>
      <c r="D65" s="41" t="s">
        <v>104</v>
      </c>
      <c r="E65" s="192">
        <v>7</v>
      </c>
      <c r="F65" s="192">
        <v>7</v>
      </c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4534704.2699999996</v>
      </c>
      <c r="F68" s="77">
        <f>SUM(F69:F73)</f>
        <v>2789409.64</v>
      </c>
    </row>
    <row r="69" spans="1:6" x14ac:dyDescent="0.25">
      <c r="A69" s="12"/>
      <c r="B69" s="54"/>
      <c r="C69" s="54"/>
      <c r="D69" s="103" t="s">
        <v>107</v>
      </c>
      <c r="E69" s="192">
        <v>1745294.63</v>
      </c>
      <c r="F69" s="192">
        <v>129298.74</v>
      </c>
    </row>
    <row r="70" spans="1:6" x14ac:dyDescent="0.25">
      <c r="A70" s="12"/>
      <c r="B70" s="54"/>
      <c r="C70" s="54"/>
      <c r="D70" s="103" t="s">
        <v>108</v>
      </c>
      <c r="E70" s="192">
        <v>2789409.64</v>
      </c>
      <c r="F70" s="192">
        <v>2660110.9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4534711.2699999996</v>
      </c>
      <c r="F79" s="61">
        <f>F63+F68+F75</f>
        <v>2789416.64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4608861.55</v>
      </c>
      <c r="F81" s="61">
        <f>F59+F79</f>
        <v>2928644.39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3648520.56</v>
      </c>
      <c r="Q4" s="18">
        <f>'Formato 1'!C9</f>
        <v>1889491.02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3648520.56</v>
      </c>
      <c r="Q7" s="18">
        <f>'Formato 1'!C12</f>
        <v>1889491.02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3000.2100000000064</v>
      </c>
      <c r="Q12" s="18">
        <f>'Formato 1'!C17</f>
        <v>0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72751.710000000006</v>
      </c>
      <c r="Q14" s="18">
        <f>'Formato 1'!C19</f>
        <v>72751.710000000006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3000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-72751.5</v>
      </c>
      <c r="Q19" s="18">
        <f>'Formato 1'!C24</f>
        <v>-72751.710000000006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-0.01</v>
      </c>
      <c r="Q20" s="18">
        <f>'Formato 1'!C25</f>
        <v>315684.37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-0.01</v>
      </c>
      <c r="Q21" s="18">
        <f>'Formato 1'!C26</f>
        <v>315684.37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3651520.7600000002</v>
      </c>
      <c r="Q42" s="18">
        <f>'Formato 1'!C47</f>
        <v>2205175.39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1460413</v>
      </c>
      <c r="Q47">
        <f>'Formato 1'!C53</f>
        <v>1226541.21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-503072.21</v>
      </c>
      <c r="Q49">
        <f>'Formato 1'!C55</f>
        <v>-503072.21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957340.79</v>
      </c>
      <c r="Q53">
        <f>'Formato 1'!C60</f>
        <v>723469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4608861.5500000007</v>
      </c>
      <c r="Q54">
        <f>'Formato 1'!C62</f>
        <v>2928644.39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74150.28</v>
      </c>
      <c r="Q57">
        <f>'Formato 1'!F9</f>
        <v>139227.75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74150.28</v>
      </c>
      <c r="Q64">
        <f>'Formato 1'!F16</f>
        <v>139227.75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74150.28</v>
      </c>
      <c r="Q95">
        <f>'Formato 1'!F47</f>
        <v>139227.75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74150.28</v>
      </c>
      <c r="Q104">
        <f>'Formato 1'!F59</f>
        <v>139227.75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7</v>
      </c>
      <c r="Q106">
        <f>'Formato 1'!F63</f>
        <v>7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7</v>
      </c>
      <c r="Q108">
        <f>'Formato 1'!F65</f>
        <v>7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4534704.2699999996</v>
      </c>
      <c r="Q110">
        <f>'Formato 1'!F68</f>
        <v>2789409.64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1745294.63</v>
      </c>
      <c r="Q111">
        <f>'Formato 1'!F69</f>
        <v>129298.74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2789409.64</v>
      </c>
      <c r="Q112">
        <f>'Formato 1'!F70</f>
        <v>2660110.9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4534711.2699999996</v>
      </c>
      <c r="Q119">
        <f>'Formato 1'!F79</f>
        <v>2789416.64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4608861.55</v>
      </c>
      <c r="Q120">
        <f>'Formato 1'!F81</f>
        <v>2928644.39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view="pageBreakPreview" topLeftCell="A17" zoomScale="60" zoomScaleNormal="70" workbookViewId="0">
      <selection activeCell="B42" sqref="B42:F44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INSTITUTO MUNICIPAL DE PANEACIÓN DE SAN MIGUEL DE ALLENDE, GTO.,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2021 y al 30 de junio de 2022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/>
      <c r="C18" s="132"/>
      <c r="D18" s="132"/>
      <c r="E18" s="132"/>
      <c r="F18" s="61"/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view="pageBreakPreview" topLeftCell="B1" zoomScale="60" zoomScaleNormal="70" workbookViewId="0">
      <selection activeCell="H12" sqref="H12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INSTITUTO MUNICIPAL DE PANEACIÓN DE SAN MIGUEL DE ALLENDE, GTO.,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junio de 2022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2022 (k)</v>
      </c>
      <c r="J6" s="131" t="str">
        <f>MONTO2</f>
        <v>Monto pagado de la inversión actualizado al 30 de junio de 2022 (l)</v>
      </c>
      <c r="K6" s="131" t="str">
        <f>SALDO_PENDIENTE</f>
        <v>Saldo pendiente por pagar de la inversión al 30 de junio de 2022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  <pageSetup scale="39" orientation="portrait" horizontalDpi="0" verticalDpi="0" r:id="rId1"/>
  <colBreaks count="1" manualBreakCount="1">
    <brk id="1" max="2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200</vt:i4>
      </vt:variant>
    </vt:vector>
  </HeadingPairs>
  <TitlesOfParts>
    <vt:vector size="231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'Formato 2'!Área_de_impresión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Jessica Salgado</cp:lastModifiedBy>
  <cp:lastPrinted>2017-02-04T00:56:20Z</cp:lastPrinted>
  <dcterms:created xsi:type="dcterms:W3CDTF">2017-01-19T17:59:06Z</dcterms:created>
  <dcterms:modified xsi:type="dcterms:W3CDTF">2022-07-25T20:56:54Z</dcterms:modified>
</cp:coreProperties>
</file>