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4_2022\4TO_INF_FIN_TRIM_2022\"/>
    </mc:Choice>
  </mc:AlternateContent>
  <xr:revisionPtr revIDLastSave="0" documentId="13_ncr:1_{63678347-DBA5-4244-B954-0F0DE82155C2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040" tabRatio="892" firstSheet="11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5">'Formato 2'!$A$1:$H$47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9" l="1"/>
  <c r="D13" i="8"/>
  <c r="D11" i="7"/>
  <c r="D10" i="7"/>
  <c r="D54" i="6"/>
  <c r="D50" i="6"/>
  <c r="D49" i="6"/>
  <c r="D37" i="6"/>
  <c r="D36" i="6"/>
  <c r="D35" i="6"/>
  <c r="D34" i="6"/>
  <c r="D33" i="6"/>
  <c r="D32" i="6"/>
  <c r="D31" i="6"/>
  <c r="D30" i="6"/>
  <c r="D29" i="6"/>
  <c r="D27" i="6"/>
  <c r="D25" i="6"/>
  <c r="D24" i="6"/>
  <c r="D23" i="6"/>
  <c r="D22" i="6"/>
  <c r="D20" i="6"/>
  <c r="D19" i="6"/>
  <c r="D15" i="6"/>
  <c r="D13" i="6"/>
  <c r="D12" i="6"/>
  <c r="D11" i="6"/>
  <c r="D34" i="5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5" i="6"/>
  <c r="C9" i="6"/>
  <c r="C159" i="6"/>
  <c r="Q150" i="24"/>
  <c r="D10" i="6"/>
  <c r="D18" i="6"/>
  <c r="D28" i="6"/>
  <c r="D38" i="6"/>
  <c r="D48" i="6"/>
  <c r="D58" i="6"/>
  <c r="D75" i="6"/>
  <c r="D9" i="6"/>
  <c r="D159" i="6"/>
  <c r="R150" i="24"/>
  <c r="E10" i="6"/>
  <c r="E18" i="6"/>
  <c r="E28" i="6"/>
  <c r="E38" i="6"/>
  <c r="E48" i="6"/>
  <c r="E58" i="6"/>
  <c r="E75" i="6"/>
  <c r="E9" i="6"/>
  <c r="E159" i="6"/>
  <c r="S150" i="24"/>
  <c r="F10" i="6"/>
  <c r="F18" i="6"/>
  <c r="F28" i="6"/>
  <c r="F38" i="6"/>
  <c r="F48" i="6"/>
  <c r="F58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<sst xmlns="http://schemas.openxmlformats.org/spreadsheetml/2006/main" count="4243" uniqueCount="3305">
  <si>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</si>
  <si>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</si>
  <si>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</si>
  <si>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</si>
  <si>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</si>
  <si>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</si>
  <si>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</si>
  <si>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</si>
  <si>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</si>
  <si>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</si>
  <si>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</si>
  <si>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</si>
  <si>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</si>
  <si>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</si>
  <si>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</si>
  <si>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</si>
  <si>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</si>
  <si>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</si>
  <si>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</si>
  <si>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</si>
  <si>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</si>
  <si>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</si>
  <si>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</si>
  <si>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</si>
  <si>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</si>
  <si>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</si>
  <si>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</si>
  <si>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</si>
  <si>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</si>
  <si>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</si>
  <si>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</si>
  <si>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</si>
  <si>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</si>
  <si>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</si>
  <si>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</si>
  <si>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</si>
  <si>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</si>
  <si>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</si>
  <si>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</si>
  <si>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</si>
  <si>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</si>
  <si>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</si>
  <si>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</si>
  <si>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</si>
  <si>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</si>
  <si>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</si>
  <si>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</si>
  <si>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</si>
  <si>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</si>
  <si>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</si>
  <si>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</si>
  <si>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</si>
  <si>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</si>
  <si>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</si>
  <si>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</si>
  <si>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</si>
  <si>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</si>
  <si>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</si>
  <si>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</si>
  <si>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</si>
  <si>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</si>
  <si>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</si>
  <si>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</si>
  <si>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</si>
  <si>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</si>
  <si>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</si>
  <si>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</si>
  <si>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</si>
  <si>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</si>
  <si>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</si>
  <si>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</si>
  <si>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</si>
  <si>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</si>
  <si>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</si>
  <si>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</si>
  <si>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</si>
  <si>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</si>
  <si>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</si>
  <si>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</si>
  <si>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</si>
  <si>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</si>
  <si>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</si>
  <si>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</si>
  <si>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</si>
  <si>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</si>
  <si>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</si>
  <si>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</si>
  <si>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</si>
  <si>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</si>
  <si>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</si>
  <si>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</si>
  <si>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</si>
  <si>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</si>
  <si>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</si>
  <si>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</si>
  <si>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</si>
  <si>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</si>
  <si>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</si>
  <si>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</si>
  <si>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</si>
  <si>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</si>
  <si>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</si>
  <si>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</si>
  <si>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</si>
  <si>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</si>
  <si>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</si>
  <si>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</si>
  <si>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</si>
  <si>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</si>
  <si>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</si>
  <si>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</si>
  <si>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</si>
  <si>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</si>
  <si>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</si>
  <si>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</si>
  <si>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</si>
  <si>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</si>
  <si>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</si>
  <si>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</si>
  <si>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</si>
  <si>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</si>
  <si>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</si>
  <si>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</si>
  <si>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</si>
  <si>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</si>
  <si>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</si>
  <si>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</si>
  <si>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</si>
  <si>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</si>
  <si>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</si>
  <si>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</si>
  <si>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</si>
  <si>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</si>
  <si>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</si>
  <si>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</si>
  <si>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</si>
  <si>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</si>
  <si>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</si>
  <si>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</si>
  <si>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</si>
  <si>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</si>
  <si>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</si>
  <si>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</si>
  <si>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</si>
  <si>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</si>
  <si>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</si>
  <si>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</si>
  <si>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</si>
  <si>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</si>
  <si>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</si>
  <si>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</si>
  <si>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</si>
  <si>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</si>
  <si>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</si>
  <si>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</si>
  <si>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</si>
  <si>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</si>
  <si>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</si>
  <si>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</si>
  <si>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</si>
  <si>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</si>
  <si>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</si>
  <si>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</si>
  <si>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</si>
  <si>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</si>
  <si>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</si>
  <si>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</si>
  <si>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</si>
  <si>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</si>
  <si>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</si>
  <si>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</si>
  <si>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</si>
  <si>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</si>
  <si>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</si>
  <si>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</si>
  <si>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</si>
  <si>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</si>
  <si>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</si>
  <si>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</si>
  <si>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</si>
  <si>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</si>
  <si>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</si>
  <si>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</si>
  <si>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</si>
  <si>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</si>
  <si>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</si>
  <si>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</si>
  <si>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</si>
  <si>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</si>
  <si>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</si>
  <si>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</si>
  <si>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</si>
  <si>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</si>
  <si>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</si>
  <si>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</si>
  <si>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</si>
  <si>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</si>
  <si>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</si>
  <si>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</si>
  <si>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</si>
  <si>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</si>
  <si>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</si>
  <si>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</si>
  <si>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</si>
  <si>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</si>
  <si>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</si>
  <si>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</si>
  <si>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</si>
  <si>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</si>
  <si>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</si>
  <si>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</si>
  <si>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</si>
  <si>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</si>
  <si>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</si>
  <si>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</si>
  <si>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</si>
  <si>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</si>
  <si>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</si>
  <si>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</si>
  <si>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</si>
  <si>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</si>
  <si>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</si>
  <si>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</si>
  <si>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</si>
  <si>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</si>
  <si>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</si>
  <si>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</si>
  <si>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</si>
  <si>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</si>
  <si>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</si>
  <si>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</si>
  <si>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</si>
  <si>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</si>
  <si>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</si>
  <si>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</si>
  <si>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</si>
  <si>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</si>
  <si>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</si>
  <si>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</si>
  <si>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</si>
  <si>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</si>
  <si>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</si>
  <si>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</si>
  <si>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</si>
  <si>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</si>
  <si>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</si>
  <si>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</si>
  <si>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</si>
  <si>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</si>
  <si>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</si>
  <si>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</si>
  <si>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</si>
  <si>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</si>
  <si>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</si>
  <si>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</si>
  <si>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</si>
  <si>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</si>
  <si>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</si>
  <si>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</si>
  <si>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</si>
  <si>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</si>
  <si>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</si>
  <si>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</si>
  <si>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</si>
  <si>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</si>
  <si>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</si>
  <si>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</si>
  <si>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</si>
  <si>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</si>
  <si>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</si>
  <si>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</si>
  <si>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</si>
  <si>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</si>
  <si>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</si>
  <si>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</si>
  <si>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</si>
  <si>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</si>
  <si>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</si>
  <si>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</si>
  <si>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</si>
  <si>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</si>
  <si>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</si>
  <si>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</si>
  <si>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</si>
  <si>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</si>
  <si>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</si>
  <si>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</si>
  <si>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</si>
  <si>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</si>
  <si>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</si>
  <si>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</si>
  <si>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</si>
  <si>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</si>
  <si>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</si>
  <si>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</si>
  <si>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</si>
  <si>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</si>
  <si>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</si>
  <si>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</si>
  <si>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</si>
  <si>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</si>
  <si>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</si>
  <si>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</si>
  <si>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</si>
  <si>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</si>
  <si>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</si>
  <si>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</si>
  <si>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</si>
  <si>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</si>
  <si>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</si>
  <si>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</si>
  <si>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</si>
  <si>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</si>
  <si>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</si>
  <si>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</si>
  <si>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</si>
  <si>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</si>
  <si>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</si>
  <si>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</si>
  <si>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</si>
  <si>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</si>
  <si>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</si>
  <si>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</si>
  <si>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</si>
  <si>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</si>
  <si>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</si>
  <si>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</si>
  <si>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</si>
  <si>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</si>
  <si>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</si>
  <si>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</si>
  <si>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</si>
  <si>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</si>
  <si>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</si>
  <si>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</si>
  <si>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</si>
  <si>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</si>
  <si>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</si>
  <si>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</si>
  <si>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</si>
  <si>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</si>
  <si>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</si>
  <si>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</si>
  <si>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</si>
  <si>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</si>
  <si>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</si>
  <si>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</si>
  <si>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</si>
  <si>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</si>
  <si>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</si>
  <si>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</si>
  <si>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</si>
  <si>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</si>
  <si>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</si>
  <si>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</si>
  <si>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</si>
  <si>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</si>
  <si>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</si>
  <si>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</si>
  <si>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</si>
  <si>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</si>
  <si>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</si>
  <si>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</si>
  <si>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</si>
  <si>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</si>
  <si>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</si>
  <si>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</si>
  <si>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</si>
  <si>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</si>
  <si>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</si>
  <si>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</si>
  <si>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</si>
  <si>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</si>
  <si>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</si>
  <si>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</si>
  <si>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</si>
  <si>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</si>
  <si>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</si>
  <si>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</si>
  <si>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</si>
  <si>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</si>
  <si>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</si>
  <si>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</si>
  <si>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</si>
  <si>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</si>
  <si>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</si>
  <si>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</si>
  <si>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</si>
  <si>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</si>
  <si>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</si>
  <si>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</si>
  <si>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</si>
  <si>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</si>
  <si>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</si>
  <si>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</si>
  <si>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</si>
  <si>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</si>
  <si>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</si>
  <si>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</si>
  <si>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</si>
  <si>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</si>
  <si>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</si>
  <si>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</si>
  <si>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</si>
  <si>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</si>
  <si>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</si>
  <si>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</si>
  <si>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</si>
  <si>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</si>
  <si>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</si>
  <si>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</si>
  <si>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</si>
  <si>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</si>
  <si>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</si>
  <si>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</si>
  <si>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</si>
  <si>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</si>
  <si>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</si>
  <si>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</si>
  <si>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</si>
  <si>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</si>
  <si>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</si>
  <si>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</si>
  <si>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</si>
  <si>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</si>
  <si>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</si>
  <si>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</si>
  <si>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</si>
  <si>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</si>
  <si>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</si>
  <si>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</si>
  <si>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</si>
  <si>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</si>
  <si>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</si>
  <si>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</si>
  <si>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</si>
  <si>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</si>
  <si>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</si>
  <si>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</si>
  <si>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</si>
  <si>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</si>
  <si>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</si>
  <si>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</si>
  <si>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</si>
  <si>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</si>
  <si>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</si>
  <si>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</si>
  <si>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</si>
  <si>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</si>
  <si>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</si>
  <si>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</si>
  <si>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</si>
  <si>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</si>
  <si>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</si>
  <si>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</si>
  <si>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</si>
  <si>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</si>
  <si>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</si>
  <si>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</si>
  <si>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</si>
  <si>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</si>
  <si>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</si>
  <si>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</si>
  <si>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</si>
  <si>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</si>
  <si>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</si>
  <si>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</si>
  <si>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</si>
  <si>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</si>
  <si>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</si>
  <si>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</si>
  <si>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</si>
  <si>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</si>
  <si>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</si>
  <si>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</si>
  <si>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</si>
  <si>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</si>
  <si>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</si>
  <si>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</si>
  <si>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</si>
  <si>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</si>
  <si>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</si>
  <si>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</si>
  <si>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</si>
  <si>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</si>
  <si>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</si>
  <si>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</si>
  <si>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</si>
  <si>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</si>
  <si>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</si>
  <si>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</si>
  <si>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</si>
  <si>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</si>
  <si>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</si>
  <si>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</si>
  <si>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</si>
  <si>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</si>
  <si>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</si>
  <si>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</si>
  <si>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</si>
  <si>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</si>
  <si>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</si>
  <si>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</si>
  <si>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</si>
  <si>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</si>
  <si>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</si>
  <si>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</si>
  <si>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</si>
  <si>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</si>
  <si>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</si>
  <si>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</si>
  <si>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</si>
  <si>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</si>
  <si>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</si>
  <si>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</si>
  <si>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</si>
  <si>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</si>
  <si>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</si>
  <si>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</si>
  <si>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</si>
  <si>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</si>
  <si>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</si>
  <si>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</si>
  <si>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</si>
  <si>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</si>
  <si>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</si>
  <si>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</si>
  <si>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</si>
  <si>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</si>
  <si>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</si>
  <si>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</si>
  <si>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</si>
  <si>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</si>
  <si>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</si>
  <si>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</si>
  <si>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</si>
  <si>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</si>
  <si>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</si>
  <si>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</si>
  <si>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</si>
  <si>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</si>
  <si>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</si>
  <si>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</si>
  <si>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</si>
  <si>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</si>
  <si>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</si>
  <si>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</si>
  <si>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</si>
  <si>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</si>
  <si>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</si>
  <si>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</si>
  <si>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</si>
  <si>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</si>
  <si>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</si>
  <si>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</si>
  <si>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</si>
  <si>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</si>
  <si>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</si>
  <si>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</si>
  <si>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</si>
  <si>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</si>
  <si>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</si>
  <si>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</si>
  <si>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</si>
  <si>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</si>
  <si>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</si>
  <si>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</si>
  <si>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</si>
  <si>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</si>
  <si>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</si>
  <si>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</si>
  <si>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</si>
  <si>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</si>
  <si>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</si>
  <si>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</si>
  <si>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</si>
  <si>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</si>
  <si>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</si>
  <si>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</si>
  <si>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</si>
  <si>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</si>
  <si>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</si>
  <si>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</si>
  <si>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</si>
  <si>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</si>
  <si>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</si>
  <si>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</si>
  <si>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</si>
  <si>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</si>
  <si>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</si>
  <si>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</si>
  <si>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</si>
  <si>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</si>
  <si>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</si>
  <si>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</si>
  <si>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</si>
  <si>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</si>
  <si>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</si>
  <si>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</si>
  <si>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</si>
  <si>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</si>
  <si>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</si>
  <si>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</si>
  <si>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</si>
  <si>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</si>
  <si>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</si>
  <si>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</si>
  <si>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</si>
  <si>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</si>
  <si>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</si>
  <si>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</si>
  <si>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</si>
  <si>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</si>
  <si>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</si>
  <si>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</si>
  <si>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</si>
  <si>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</si>
  <si>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</si>
  <si>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</si>
  <si>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</si>
  <si>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</si>
  <si>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</si>
  <si>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</si>
  <si>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</si>
  <si>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</si>
  <si>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</si>
  <si>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</si>
  <si>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</si>
  <si>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</si>
  <si>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</si>
  <si>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</si>
  <si>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</si>
  <si>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</si>
  <si>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</si>
  <si>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</si>
  <si>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</si>
  <si>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</si>
  <si>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</si>
  <si>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</si>
  <si>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</si>
  <si>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</si>
  <si>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</si>
  <si>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</si>
  <si>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</si>
  <si>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</si>
  <si>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</si>
  <si>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</si>
  <si>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</si>
  <si>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</si>
  <si>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</si>
  <si>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</si>
  <si>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</si>
  <si>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</si>
  <si>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</si>
  <si>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</si>
  <si>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</si>
  <si>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</si>
  <si>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</si>
  <si>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</si>
  <si>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</si>
  <si>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</si>
  <si>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</si>
  <si>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</si>
  <si>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</si>
  <si>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</si>
  <si>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</si>
  <si>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</si>
  <si>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</si>
  <si>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</si>
  <si>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</si>
  <si>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</si>
  <si>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</si>
  <si>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</si>
  <si>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</si>
  <si>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</si>
  <si>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</si>
  <si>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</si>
  <si>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</si>
  <si>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</si>
  <si>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</si>
  <si>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</si>
  <si>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</si>
  <si>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</si>
  <si>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</si>
  <si>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</si>
  <si>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</si>
  <si>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</si>
  <si>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</si>
  <si>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</si>
  <si>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</si>
  <si>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</si>
  <si>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</si>
  <si>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</si>
  <si>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</si>
  <si>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</si>
  <si>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</si>
  <si>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</si>
  <si>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</si>
  <si>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</si>
  <si>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</si>
  <si>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</si>
  <si>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</si>
  <si>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</si>
  <si>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</si>
  <si>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</si>
  <si>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</si>
  <si>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</si>
  <si>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</si>
  <si>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</si>
  <si>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</si>
  <si>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</si>
  <si>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</si>
  <si>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</si>
  <si>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</si>
  <si>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</si>
  <si>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</si>
  <si>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</si>
  <si>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</si>
  <si>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</si>
  <si>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</si>
  <si>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</si>
  <si>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</si>
  <si>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</si>
  <si>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</si>
  <si>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</si>
  <si>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</si>
  <si>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</si>
  <si>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</si>
  <si>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</si>
  <si>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</si>
  <si>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</si>
  <si>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</si>
  <si>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</si>
  <si>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</si>
  <si>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</si>
  <si>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</si>
  <si>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</si>
  <si>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</si>
  <si>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</si>
  <si>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</si>
  <si>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</si>
  <si>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</si>
  <si>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</si>
  <si>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</si>
  <si>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</si>
  <si>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</si>
  <si>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</si>
  <si>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</si>
  <si>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</si>
  <si>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</si>
  <si>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</si>
  <si>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</si>
  <si>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</si>
  <si>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</si>
  <si>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</si>
  <si>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</si>
  <si>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</si>
  <si>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</si>
  <si>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</si>
  <si>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</si>
  <si>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</si>
  <si>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</si>
  <si>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</si>
  <si>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</si>
  <si>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</si>
  <si>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</si>
  <si>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</si>
  <si>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</si>
  <si>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</si>
  <si>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</si>
  <si>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</si>
  <si>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</si>
  <si>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</si>
  <si>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</si>
  <si>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</si>
  <si>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</si>
  <si>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</si>
  <si>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</si>
  <si>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</si>
  <si>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</si>
  <si>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</si>
  <si>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</si>
  <si>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</si>
  <si>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</si>
  <si>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</si>
  <si>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</si>
  <si>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</si>
  <si>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</si>
  <si>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</si>
  <si>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</si>
  <si>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</si>
  <si>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</si>
  <si>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</si>
  <si>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</si>
  <si>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</si>
  <si>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</si>
  <si>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</si>
  <si>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</si>
  <si>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</si>
  <si>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</si>
  <si>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</si>
  <si>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</si>
  <si>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</si>
  <si>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</si>
  <si>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</si>
  <si>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</si>
  <si>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</si>
  <si>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</si>
  <si>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</si>
  <si>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</si>
  <si>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</si>
  <si>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</si>
  <si>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</si>
  <si>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</si>
  <si>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</si>
  <si>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</si>
  <si>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</si>
  <si>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</si>
  <si>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</si>
  <si>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</si>
  <si>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</si>
  <si>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</si>
  <si>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</si>
  <si>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</si>
  <si>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</si>
  <si>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</si>
  <si>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</si>
  <si>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</si>
  <si>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</si>
  <si>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</si>
  <si>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</si>
  <si>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</si>
  <si>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</si>
  <si>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</si>
  <si>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</si>
  <si>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</si>
  <si>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</si>
  <si>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</si>
  <si>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</si>
  <si>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</si>
  <si>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</si>
  <si>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</si>
  <si>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</si>
  <si>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</si>
  <si>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</si>
  <si>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</si>
  <si>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</si>
  <si>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</si>
  <si>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</si>
  <si>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</si>
  <si>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</si>
  <si>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</si>
  <si>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</si>
  <si>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</si>
  <si>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</si>
  <si>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</si>
  <si>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</si>
  <si>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</si>
  <si>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</si>
  <si>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</si>
  <si>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</si>
  <si>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</si>
  <si>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</si>
  <si>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</si>
  <si>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</si>
  <si>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</si>
  <si>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</si>
  <si>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</si>
  <si>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</si>
  <si>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</si>
  <si>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</si>
  <si>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</si>
  <si>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</si>
  <si>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</si>
  <si>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</si>
  <si>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</si>
  <si>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</si>
  <si>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</si>
  <si>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</si>
  <si>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</si>
  <si>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</si>
  <si>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</si>
  <si>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</si>
  <si>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</si>
  <si>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</si>
  <si>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</si>
  <si>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</si>
  <si>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</si>
  <si>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</si>
  <si>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</si>
  <si>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</si>
  <si>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</si>
  <si>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</si>
  <si>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</si>
  <si>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</si>
  <si>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</si>
  <si>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</si>
  <si>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</si>
  <si>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</si>
  <si>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</si>
  <si>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</si>
  <si>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</si>
  <si>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</si>
  <si>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</si>
  <si>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</si>
  <si>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</si>
  <si>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</si>
  <si>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</si>
  <si>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</si>
  <si>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</si>
  <si>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</si>
  <si>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</si>
  <si>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</si>
  <si>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</si>
  <si>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</si>
  <si>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</si>
  <si>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</si>
  <si>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</si>
  <si>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</si>
  <si>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</si>
  <si>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</si>
  <si>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</si>
  <si>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</si>
  <si>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</si>
  <si>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</si>
  <si>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</si>
  <si>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</si>
  <si>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</si>
  <si>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</si>
  <si>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</si>
  <si>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</si>
  <si>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</si>
  <si>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</si>
  <si>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</si>
  <si>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</si>
  <si>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</si>
  <si>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</si>
  <si>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</si>
  <si>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</si>
  <si>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</si>
  <si>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</si>
  <si>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</si>
  <si>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</si>
  <si>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</si>
  <si>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</si>
  <si>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</si>
  <si>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</si>
  <si>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</si>
  <si>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</si>
  <si>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</si>
  <si>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</si>
  <si>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</si>
  <si>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</si>
  <si>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</si>
  <si>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</si>
  <si>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</si>
  <si>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</si>
  <si>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</si>
  <si>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</si>
  <si>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</si>
  <si>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</si>
  <si>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</si>
  <si>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</si>
  <si>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</si>
  <si>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</si>
  <si>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</si>
  <si>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</si>
  <si>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</si>
  <si>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</si>
  <si>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</si>
  <si>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</si>
  <si>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</si>
  <si>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</si>
  <si>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</si>
  <si>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</si>
  <si>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</si>
  <si>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</si>
  <si>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</si>
  <si>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</si>
  <si>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</si>
  <si>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</si>
  <si>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</si>
  <si>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</si>
  <si>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</si>
  <si>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</si>
  <si>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</si>
  <si>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</si>
  <si>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</si>
  <si>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</si>
  <si>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</si>
  <si>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</si>
  <si>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</si>
  <si>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</si>
  <si>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</si>
  <si>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</si>
  <si>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</si>
  <si>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</si>
  <si>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</si>
  <si>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</si>
  <si>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</si>
  <si>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</si>
  <si>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</si>
  <si>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</si>
  <si>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</si>
  <si>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</si>
  <si>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</si>
  <si>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</si>
  <si>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</si>
  <si>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</si>
  <si>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</si>
  <si>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</si>
  <si>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</si>
  <si>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</si>
  <si>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</si>
  <si>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</si>
  <si>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</si>
  <si>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</si>
  <si>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</si>
  <si>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</si>
  <si>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</si>
  <si>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</si>
  <si>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</si>
  <si>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</si>
  <si>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</si>
  <si>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</si>
  <si>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</si>
  <si>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</si>
  <si>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</si>
  <si>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</si>
  <si>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</si>
  <si>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</si>
  <si>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</si>
  <si>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</si>
  <si>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</si>
  <si>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</si>
  <si>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</si>
  <si>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</si>
  <si>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</si>
  <si>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</si>
  <si>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</si>
  <si>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</si>
  <si>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</si>
  <si>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</si>
  <si>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</si>
  <si>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</si>
  <si>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</si>
  <si>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</si>
  <si>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</si>
  <si>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</si>
  <si>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</si>
  <si>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</si>
  <si>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</si>
  <si>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</si>
  <si>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</si>
  <si>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</si>
  <si>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</si>
  <si>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</si>
  <si>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</si>
  <si>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</si>
  <si>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</si>
  <si>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</si>
  <si>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</si>
  <si>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</si>
  <si>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</si>
  <si>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</si>
  <si>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</si>
  <si>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</si>
  <si>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</si>
  <si>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</si>
  <si>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</si>
  <si>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</si>
  <si>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</si>
  <si>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</si>
  <si>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</si>
  <si>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</si>
  <si>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</si>
  <si>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</si>
  <si>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</si>
  <si>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</si>
  <si>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</si>
  <si>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</si>
  <si>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</si>
  <si>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</si>
  <si>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</si>
  <si>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</si>
  <si>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</si>
  <si>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</si>
  <si>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</si>
  <si>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</si>
  <si>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</si>
  <si>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</si>
  <si>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</si>
  <si>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</si>
  <si>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</si>
  <si>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</si>
  <si>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</si>
  <si>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</si>
  <si>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</si>
  <si>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</si>
  <si>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</si>
  <si>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</si>
  <si>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</si>
  <si>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</si>
  <si>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</si>
  <si>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</si>
  <si>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</si>
  <si>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</si>
  <si>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</si>
  <si>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</si>
  <si>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</si>
  <si>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</si>
  <si>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</si>
  <si>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</si>
  <si>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</si>
  <si>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</si>
  <si>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</si>
  <si>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</si>
  <si>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</si>
  <si>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</si>
  <si>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</si>
  <si>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</si>
  <si>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</si>
  <si>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</si>
  <si>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</si>
  <si>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</si>
  <si>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</si>
  <si>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</si>
  <si>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</si>
  <si>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</si>
  <si>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</si>
  <si>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</si>
  <si>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</si>
  <si>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</si>
  <si>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</si>
  <si>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</si>
  <si>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</si>
  <si>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</si>
  <si>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</si>
  <si>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</si>
  <si>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</si>
  <si>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</si>
  <si>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</si>
  <si>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</si>
  <si>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</si>
  <si>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</si>
  <si>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</si>
  <si>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</si>
  <si>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</si>
  <si>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</si>
  <si>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</si>
  <si>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</si>
  <si>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</si>
  <si>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</si>
  <si>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</si>
  <si>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</si>
  <si>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</si>
  <si>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</si>
  <si>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</si>
  <si>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</si>
  <si>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</si>
  <si>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</si>
  <si>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</si>
  <si>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</si>
  <si>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</si>
  <si>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</si>
  <si>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</si>
  <si>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</si>
  <si>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</si>
  <si>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</si>
  <si>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</si>
  <si>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</si>
  <si>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</si>
  <si>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</si>
  <si>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</si>
  <si>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</si>
  <si>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</si>
  <si>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</si>
  <si>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</si>
  <si>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</si>
  <si>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</si>
  <si>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</si>
  <si>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</si>
  <si>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</si>
  <si>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</si>
  <si>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</si>
  <si>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</si>
  <si>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</si>
  <si>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</si>
  <si>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</si>
  <si>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</si>
  <si>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</si>
  <si>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</si>
  <si>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</si>
  <si>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</si>
  <si>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</si>
  <si>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</si>
  <si>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</si>
  <si>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</si>
  <si>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</si>
  <si>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</si>
  <si>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</si>
  <si>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</si>
  <si>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</si>
  <si>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</si>
  <si>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</si>
  <si>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</si>
  <si>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</si>
  <si>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</si>
  <si>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</si>
  <si>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</si>
  <si>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</si>
  <si>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</si>
  <si>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</si>
  <si>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</si>
  <si>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</si>
  <si>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</si>
  <si>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</si>
  <si>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</si>
  <si>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</si>
  <si>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</si>
  <si>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</si>
  <si>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</si>
  <si>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</si>
  <si>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</si>
  <si>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</si>
  <si>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</si>
  <si>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</si>
  <si>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</si>
  <si>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</si>
  <si>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</si>
  <si>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</si>
  <si>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</si>
  <si>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</si>
  <si>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</si>
  <si>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</si>
  <si>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</si>
  <si>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</si>
  <si>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</si>
  <si>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</si>
  <si>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</si>
  <si>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</si>
  <si>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</si>
  <si>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</si>
  <si>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</si>
  <si>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</si>
  <si>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</si>
  <si>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</si>
  <si>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</si>
  <si>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</si>
  <si>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</si>
  <si>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</si>
  <si>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</si>
  <si>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</si>
  <si>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</si>
  <si>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</si>
  <si>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</si>
  <si>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</si>
  <si>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</si>
  <si>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</si>
  <si>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</si>
  <si>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</si>
  <si>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</si>
  <si>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</si>
  <si>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</si>
  <si>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</si>
  <si>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</si>
  <si>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</si>
  <si>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</si>
  <si>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</si>
  <si>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</si>
  <si>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</si>
  <si>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</si>
  <si>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</si>
  <si>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</si>
  <si>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</si>
  <si>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</si>
  <si>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</si>
  <si>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</si>
  <si>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</si>
  <si>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</si>
  <si>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</si>
  <si>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</si>
  <si>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</si>
  <si>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</si>
  <si>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</si>
  <si>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</si>
  <si>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</si>
  <si>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</si>
  <si>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</si>
  <si>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</si>
  <si>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</si>
  <si>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</si>
  <si>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</si>
  <si>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</si>
  <si>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</si>
  <si>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</si>
  <si>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</si>
  <si>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</si>
  <si>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</si>
  <si>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</si>
  <si>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</si>
  <si>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</si>
  <si>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</si>
  <si>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</si>
  <si>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</si>
  <si>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</si>
  <si>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</si>
  <si>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</si>
  <si>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</si>
  <si>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</si>
  <si>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</si>
  <si>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</si>
  <si>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</si>
  <si>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</si>
  <si>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</si>
  <si>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</si>
  <si>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</si>
  <si>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</si>
  <si>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</si>
  <si>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</si>
  <si>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</si>
  <si>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</si>
  <si>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</si>
  <si>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</si>
  <si>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</si>
  <si>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</si>
  <si>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</si>
  <si>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</si>
  <si>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</si>
  <si>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</si>
  <si>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</si>
  <si>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</si>
  <si>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</si>
  <si>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</si>
  <si>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</si>
  <si>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</si>
  <si>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</si>
  <si>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</si>
  <si>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</si>
  <si>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</si>
  <si>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</si>
  <si>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</si>
  <si>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</si>
  <si>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</si>
  <si>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</si>
  <si>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</si>
  <si>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</si>
  <si>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</si>
  <si>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</si>
  <si>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</si>
  <si>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</si>
  <si>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</si>
  <si>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</si>
  <si>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</si>
  <si>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</si>
  <si>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</si>
  <si>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</si>
  <si>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</si>
  <si>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</si>
  <si>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</si>
  <si>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</si>
  <si>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</si>
  <si>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</si>
  <si>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</si>
  <si>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</si>
  <si>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</si>
  <si>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</si>
  <si>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</si>
  <si>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</si>
  <si>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</si>
  <si>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</si>
  <si>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</si>
  <si>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</si>
  <si>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</si>
  <si>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</si>
  <si>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</si>
  <si>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</si>
  <si>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</si>
  <si>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</si>
  <si>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</si>
  <si>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</si>
  <si>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</si>
  <si>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</si>
  <si>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</si>
  <si>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</si>
  <si>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</si>
  <si>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</si>
  <si>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</si>
  <si>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</si>
  <si>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</si>
  <si>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</si>
  <si>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</si>
  <si>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</si>
  <si>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</si>
  <si>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</si>
  <si>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</si>
  <si>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</si>
  <si>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</si>
  <si>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</si>
  <si>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</si>
  <si>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</si>
  <si>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</si>
  <si>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</si>
  <si>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</si>
  <si>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</si>
  <si>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</si>
  <si>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</si>
  <si>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</si>
  <si>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</si>
  <si>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</si>
  <si>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</si>
  <si>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</si>
  <si>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</si>
  <si>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</si>
  <si>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</si>
  <si>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</si>
  <si>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</si>
  <si>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</si>
  <si>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</si>
  <si>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</si>
  <si>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</si>
  <si>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</si>
  <si>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</si>
  <si>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</si>
  <si>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</si>
  <si>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</si>
  <si>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</si>
  <si>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</si>
  <si>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</si>
  <si>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</si>
  <si>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</si>
  <si>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</si>
  <si>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</si>
  <si>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</si>
  <si>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</si>
  <si>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</si>
  <si>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</si>
  <si>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</si>
  <si>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</si>
  <si>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</si>
  <si>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</si>
  <si>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</si>
  <si>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</si>
  <si>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</si>
  <si>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</si>
  <si>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</si>
  <si>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</si>
  <si>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</si>
  <si>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</si>
  <si>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</si>
  <si>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</si>
  <si>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</si>
  <si>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</si>
  <si>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</si>
  <si>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</si>
  <si>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</si>
  <si>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</si>
  <si>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</si>
  <si>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</si>
  <si>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</si>
  <si>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</si>
  <si>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</si>
  <si>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</si>
  <si>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</si>
  <si>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</si>
  <si>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</si>
  <si>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</si>
  <si>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</si>
  <si>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</si>
  <si>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</si>
  <si>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</si>
  <si>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</si>
  <si>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</si>
  <si>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</si>
  <si>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</si>
  <si>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</si>
  <si>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</si>
  <si>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</si>
  <si>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</si>
  <si>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</si>
  <si>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</si>
  <si>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</si>
  <si>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</si>
  <si>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</si>
  <si>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</si>
  <si>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</si>
  <si>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</si>
  <si>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</si>
  <si>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</si>
  <si>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</si>
  <si>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</si>
  <si>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</si>
  <si>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</si>
  <si>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</si>
  <si>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</si>
  <si>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</si>
  <si>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</si>
  <si>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</si>
  <si>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</si>
  <si>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</si>
  <si>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</si>
  <si>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</si>
  <si>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</si>
  <si>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</si>
  <si>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</si>
  <si>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</si>
  <si>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</si>
  <si>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</si>
  <si>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</si>
  <si>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</si>
  <si>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</si>
  <si>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</si>
  <si>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</si>
  <si>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</si>
  <si>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</si>
  <si>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</si>
  <si>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</si>
  <si>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</si>
  <si>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</si>
  <si>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</si>
  <si>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</si>
  <si>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</si>
  <si>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</si>
  <si>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</si>
  <si>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</si>
  <si>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</si>
  <si>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</si>
  <si>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</si>
  <si>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</si>
  <si>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</si>
  <si>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</si>
  <si>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</si>
  <si>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</si>
  <si>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</si>
  <si>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</si>
  <si>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</si>
  <si>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</si>
  <si>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</si>
  <si>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</si>
  <si>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</si>
  <si>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</si>
  <si>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</si>
  <si>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</si>
  <si>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</si>
  <si>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</si>
  <si>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</si>
  <si>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</si>
  <si>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</si>
  <si>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</si>
  <si>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</si>
  <si>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</si>
  <si>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</si>
  <si>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</si>
  <si>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</si>
  <si>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</si>
  <si>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</si>
  <si>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</si>
  <si>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</si>
  <si>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</si>
  <si>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</si>
  <si>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</si>
  <si>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</si>
  <si>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</si>
  <si>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</si>
  <si>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</si>
  <si>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</si>
  <si>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</si>
  <si>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</si>
  <si>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</si>
  <si>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</si>
  <si>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</si>
  <si>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</si>
  <si>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</si>
  <si>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</si>
  <si>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</si>
  <si>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</si>
  <si>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</si>
  <si>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</si>
  <si>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</si>
  <si>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</si>
  <si>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</si>
  <si>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</si>
  <si>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</si>
  <si>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</si>
  <si>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</si>
  <si>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</si>
  <si>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</si>
  <si>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</si>
  <si>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</si>
  <si>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</si>
  <si>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</si>
  <si>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</si>
  <si>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</si>
  <si>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</si>
  <si>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</si>
  <si>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</si>
  <si>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</si>
  <si>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</si>
  <si>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</si>
  <si>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</si>
  <si>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</si>
  <si>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</si>
  <si>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</si>
  <si>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</si>
  <si>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</si>
  <si>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</si>
  <si>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</si>
  <si>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</si>
  <si>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</si>
  <si>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</si>
  <si>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</si>
  <si>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</si>
  <si>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</si>
  <si>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</si>
  <si>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</si>
  <si>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</si>
  <si>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</si>
  <si>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</si>
  <si>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</si>
  <si>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</si>
  <si>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</si>
  <si>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</si>
  <si>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</si>
  <si>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</si>
  <si>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</si>
  <si>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</si>
  <si>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</si>
  <si>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</si>
  <si>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</si>
  <si>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</si>
  <si>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</si>
  <si>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</si>
  <si>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</si>
  <si>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</si>
  <si>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</si>
  <si>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</si>
  <si>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</si>
  <si>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</si>
  <si>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</si>
  <si>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</si>
  <si>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</si>
  <si>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</si>
  <si>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</si>
  <si>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</si>
  <si>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</si>
  <si>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</si>
  <si>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</si>
  <si>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</si>
  <si>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</si>
  <si>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</si>
  <si>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</si>
  <si>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</si>
  <si>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</si>
  <si>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</si>
  <si>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</si>
  <si>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</si>
  <si>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</si>
  <si>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</si>
  <si>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</si>
  <si>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</si>
  <si>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</si>
  <si>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</si>
  <si>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</si>
  <si>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</si>
  <si>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</si>
  <si>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</si>
  <si>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</si>
  <si>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</si>
  <si>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</si>
  <si>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</si>
  <si>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</si>
  <si>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</si>
  <si>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</si>
  <si>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</si>
  <si>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</si>
  <si>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</si>
  <si>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</si>
  <si>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</si>
  <si>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</si>
  <si>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</si>
  <si>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</si>
  <si>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</si>
  <si>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</si>
  <si>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</si>
  <si>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</si>
  <si>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</si>
  <si>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</si>
  <si>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</si>
  <si>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</si>
  <si>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</si>
  <si>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</si>
  <si>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</si>
  <si>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</si>
  <si>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</si>
  <si>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</si>
  <si>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</si>
  <si>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</si>
  <si>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</si>
  <si>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</si>
  <si>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</si>
  <si>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</si>
  <si>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</si>
  <si>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</si>
  <si>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</si>
  <si>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</si>
  <si>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</si>
  <si>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</si>
  <si>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</si>
  <si>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</si>
  <si>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</si>
  <si>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</si>
  <si>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</si>
  <si>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</si>
  <si>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</si>
  <si>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</si>
  <si>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</si>
  <si>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</si>
  <si>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</si>
  <si>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</si>
  <si>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</si>
  <si>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</si>
  <si>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</si>
  <si>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</si>
  <si>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</si>
  <si>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</si>
  <si>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</si>
  <si>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</si>
  <si>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</si>
  <si>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</si>
  <si>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</si>
  <si>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</si>
  <si>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</si>
  <si>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</si>
  <si>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</si>
  <si>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</si>
  <si>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</si>
  <si>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</si>
  <si>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</si>
  <si>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</si>
  <si>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</si>
  <si>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</si>
  <si>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</si>
  <si>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</si>
  <si>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</si>
  <si>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</si>
  <si>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</si>
  <si>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</si>
  <si>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</si>
  <si>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</si>
  <si>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</si>
  <si>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</si>
  <si>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</si>
  <si>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</si>
  <si>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</si>
  <si>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</si>
  <si>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</si>
  <si>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</si>
  <si>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</si>
  <si>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</si>
  <si>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</si>
  <si>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</si>
  <si>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</si>
  <si>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</si>
  <si>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</si>
  <si>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</si>
  <si>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</si>
  <si>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</si>
  <si>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</si>
  <si>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</si>
  <si>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</si>
  <si>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</si>
  <si>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</si>
  <si>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</si>
  <si>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</si>
  <si>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</si>
  <si>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</si>
  <si>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</si>
  <si>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</si>
  <si>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</si>
  <si>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</si>
  <si>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</si>
  <si>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</si>
  <si>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</si>
  <si>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</si>
  <si>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</si>
  <si>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</si>
  <si>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</si>
  <si>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</si>
  <si>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</si>
  <si>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</si>
  <si>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</si>
  <si>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</si>
  <si>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</si>
  <si>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</si>
  <si>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</si>
  <si>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</si>
  <si>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</si>
  <si>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</si>
  <si>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</si>
  <si>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</si>
  <si>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</si>
  <si>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</si>
  <si>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</si>
  <si>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</si>
  <si>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</si>
  <si>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</si>
  <si>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</si>
  <si>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</si>
  <si>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</si>
  <si>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</si>
  <si>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</si>
  <si>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</si>
  <si>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</si>
  <si>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</si>
  <si>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</si>
  <si>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</si>
  <si>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</si>
  <si>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</si>
  <si>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</si>
  <si>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</si>
  <si>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</si>
  <si>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</si>
  <si>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</si>
  <si>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</si>
  <si>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</si>
  <si>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</si>
  <si>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</si>
  <si>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</si>
  <si>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</si>
  <si>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</si>
  <si>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</si>
  <si>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</si>
  <si>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</si>
  <si>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</si>
  <si>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</si>
  <si>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</si>
  <si>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</si>
  <si>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</si>
  <si>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</si>
  <si>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</si>
  <si>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</si>
  <si>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</si>
  <si>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</si>
  <si>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</si>
  <si>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</si>
  <si>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</si>
  <si>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</si>
  <si>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</si>
  <si>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</si>
  <si>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</si>
  <si>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</si>
  <si>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</si>
  <si>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</si>
  <si>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</si>
  <si>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</si>
  <si>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</si>
  <si>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</si>
  <si>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</si>
  <si>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</si>
  <si>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</si>
  <si>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</si>
  <si>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</si>
  <si>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</si>
  <si>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</si>
  <si>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</si>
  <si>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</si>
  <si>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</si>
  <si>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</si>
  <si>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</si>
  <si>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</si>
  <si>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</si>
  <si>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</si>
  <si>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</si>
  <si>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</si>
  <si>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</si>
  <si>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</si>
  <si>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</si>
  <si>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</si>
  <si>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</si>
  <si>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</si>
  <si>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</si>
  <si>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</si>
  <si>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</si>
  <si>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</si>
  <si>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</si>
  <si>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</si>
  <si>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</si>
  <si>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</si>
  <si>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</si>
  <si>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</si>
  <si>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</si>
  <si>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</si>
  <si>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</si>
  <si>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</si>
  <si>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</si>
  <si>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</si>
  <si>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</si>
  <si>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</si>
  <si>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</si>
  <si>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</si>
  <si>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</si>
  <si>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</si>
  <si>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</si>
  <si>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</si>
  <si>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</si>
  <si>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</si>
  <si>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</si>
  <si>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</si>
  <si>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</si>
  <si>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</si>
  <si>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</si>
  <si>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</si>
  <si>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</si>
  <si>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</si>
  <si>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</si>
  <si>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</si>
  <si>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</si>
  <si>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</si>
  <si>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</si>
  <si>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</si>
  <si>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</si>
  <si>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</si>
  <si>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</si>
  <si>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</si>
  <si>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</si>
  <si>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</si>
  <si>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</si>
  <si>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</si>
  <si>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</si>
  <si>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</si>
  <si>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</si>
  <si>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</si>
  <si>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</si>
  <si>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</si>
  <si>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</si>
  <si>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</si>
  <si>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</si>
  <si>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</si>
  <si>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</si>
  <si>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</si>
  <si>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</si>
  <si>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</si>
  <si>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</si>
  <si>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</si>
  <si>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</si>
  <si>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</si>
  <si>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</si>
  <si>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</si>
  <si>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</si>
  <si>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</si>
  <si>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</si>
  <si>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</si>
  <si>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</si>
  <si>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</si>
  <si>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</si>
  <si>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</si>
  <si>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</si>
  <si>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</si>
  <si>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</si>
  <si>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</si>
  <si>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</si>
  <si>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</si>
  <si>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</si>
  <si>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</si>
  <si>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</si>
  <si>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</si>
  <si>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</si>
  <si>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</si>
  <si>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</si>
  <si>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</si>
  <si>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</si>
  <si>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</si>
  <si>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</si>
  <si>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</si>
  <si>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</si>
  <si>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</si>
  <si>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</si>
  <si>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</si>
  <si>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</si>
  <si>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</si>
  <si>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</si>
  <si>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</si>
  <si>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</si>
  <si>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</si>
  <si>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</si>
  <si>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</si>
  <si>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</si>
  <si>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</si>
  <si>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</si>
  <si>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</si>
  <si>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</si>
  <si>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</si>
  <si>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</si>
  <si>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</si>
  <si>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</si>
  <si>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</si>
  <si>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</si>
  <si>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</si>
  <si>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</si>
  <si>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</si>
  <si>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</si>
  <si>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</si>
  <si>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</si>
  <si>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</si>
  <si>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</si>
  <si>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</si>
  <si>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</si>
  <si>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</si>
  <si>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</si>
  <si>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</si>
  <si>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</si>
  <si>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</si>
  <si>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</si>
  <si>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</si>
  <si>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</si>
  <si>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</si>
  <si>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</si>
  <si>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</si>
  <si>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</si>
  <si>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</si>
  <si>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</si>
  <si>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</si>
  <si>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</si>
  <si>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</si>
  <si>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</si>
  <si>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</si>
  <si>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</si>
  <si>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</si>
  <si>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</si>
  <si>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</si>
  <si>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</si>
  <si>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</si>
  <si>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</si>
  <si>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</si>
  <si>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</si>
  <si>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</si>
  <si>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</si>
  <si>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</si>
  <si>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</si>
  <si>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</si>
  <si>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</si>
  <si>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</si>
  <si>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</si>
  <si>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</si>
  <si>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</si>
  <si>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</si>
  <si>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</si>
  <si>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</si>
  <si>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</si>
  <si>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</si>
  <si>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</si>
  <si>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</si>
  <si>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</si>
  <si>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</si>
  <si>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</si>
  <si>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</si>
  <si>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</si>
  <si>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</si>
  <si>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</si>
  <si>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</si>
  <si>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</si>
  <si>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</si>
  <si>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</si>
  <si>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</si>
  <si>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</si>
  <si>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</si>
  <si>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</si>
  <si>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</si>
  <si>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</si>
  <si>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</si>
  <si>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</si>
  <si>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</si>
  <si>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</si>
  <si>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</si>
  <si>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</si>
  <si>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</si>
  <si>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</si>
  <si>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</si>
  <si>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</si>
  <si>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</si>
  <si>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</si>
  <si>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</si>
  <si>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</si>
  <si>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</si>
  <si>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</si>
  <si>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</si>
  <si>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</si>
  <si>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</si>
  <si>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</si>
  <si>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</si>
  <si>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</si>
  <si>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</si>
  <si>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</si>
  <si>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</si>
  <si>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</si>
  <si>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</si>
  <si>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</si>
  <si>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</si>
  <si>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</si>
  <si>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</si>
  <si>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</si>
  <si>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</si>
  <si>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</si>
  <si>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</si>
  <si>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</si>
  <si>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</si>
  <si>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</si>
  <si>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</si>
  <si>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</si>
  <si>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</si>
  <si>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</si>
  <si>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</si>
  <si>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</si>
  <si>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</si>
  <si>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</si>
  <si>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</si>
  <si>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</si>
  <si>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</si>
  <si>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</si>
  <si>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</si>
  <si>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</si>
  <si>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</si>
  <si>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</si>
  <si>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</si>
  <si>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</si>
  <si>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</si>
  <si>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</si>
  <si>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</si>
  <si>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</si>
  <si>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</si>
  <si>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</si>
  <si>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</si>
  <si>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</si>
  <si>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</si>
  <si>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</si>
  <si>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</si>
  <si>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</si>
  <si>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</si>
  <si>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</si>
  <si>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</si>
  <si>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</si>
  <si>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</si>
  <si>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</si>
  <si>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</si>
  <si>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</si>
  <si>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</si>
  <si>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</si>
  <si>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</si>
  <si>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</si>
  <si>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</si>
  <si>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</si>
  <si>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</si>
  <si>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</si>
  <si>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</si>
  <si>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</si>
  <si>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</si>
  <si>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</si>
  <si>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</si>
  <si>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</si>
  <si>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</si>
  <si>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</si>
  <si>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</si>
  <si>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</si>
  <si>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</si>
  <si>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</si>
  <si>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</si>
  <si>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</si>
  <si>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</si>
  <si>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</si>
  <si>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</si>
  <si>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</si>
  <si>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</si>
  <si>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</si>
  <si>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</si>
  <si>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</si>
  <si>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</si>
  <si>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</si>
  <si>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</si>
  <si>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</si>
  <si>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</si>
  <si>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</si>
  <si>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</si>
  <si>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</si>
  <si>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</si>
  <si>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</si>
  <si>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</si>
  <si>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</si>
  <si>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</si>
  <si>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</si>
  <si>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</si>
  <si>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</si>
  <si>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</si>
  <si>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</si>
  <si>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</si>
  <si>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</si>
  <si>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</si>
  <si>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</si>
  <si>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</si>
  <si>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</si>
  <si>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</si>
  <si>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</si>
  <si>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</si>
  <si>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</si>
  <si>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</si>
  <si>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</si>
  <si>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</si>
  <si>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</si>
  <si>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</si>
  <si>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</si>
  <si>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</si>
  <si>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</si>
  <si>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</si>
  <si>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</si>
  <si>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</si>
  <si>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</si>
  <si>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</si>
  <si>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</si>
  <si>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</si>
  <si>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</si>
  <si>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</si>
  <si>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</si>
  <si>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</si>
  <si>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</si>
  <si>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</si>
  <si>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</si>
  <si>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</si>
  <si>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</si>
  <si>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</si>
  <si>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</si>
  <si>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</si>
  <si>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</si>
  <si>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</si>
  <si>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</si>
  <si>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</si>
  <si>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</si>
  <si>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</si>
  <si>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</si>
  <si>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</si>
  <si>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</si>
  <si>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</si>
  <si>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</si>
  <si>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</si>
  <si>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</si>
  <si>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</si>
  <si>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</si>
  <si>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</si>
  <si>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</si>
  <si>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</si>
  <si>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</si>
  <si>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</si>
  <si>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</si>
  <si>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</si>
  <si>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</si>
  <si>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</si>
  <si>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</si>
  <si>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</si>
  <si>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</si>
  <si>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</si>
  <si>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</si>
  <si>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</si>
  <si>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</si>
  <si>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</si>
  <si>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</si>
  <si>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</si>
  <si>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</si>
  <si>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</si>
  <si>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</si>
  <si>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</si>
  <si>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</si>
  <si>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</si>
  <si>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</si>
  <si>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</si>
  <si>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</si>
  <si>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</si>
  <si>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</si>
  <si>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</si>
  <si>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</si>
  <si>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</si>
  <si>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</si>
  <si>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</si>
  <si>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</si>
  <si>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</si>
  <si>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</si>
  <si>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</si>
  <si>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</si>
  <si>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</si>
  <si>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</si>
  <si>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</si>
  <si>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</si>
  <si>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</si>
  <si>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</si>
  <si>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</si>
  <si>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</si>
  <si>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</si>
  <si>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</si>
  <si>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</si>
  <si>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</si>
  <si>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</si>
  <si>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</si>
  <si>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</si>
  <si>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</si>
  <si>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</si>
  <si>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</si>
  <si>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</si>
  <si>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</si>
  <si>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</si>
  <si>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</si>
  <si>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</si>
  <si>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</si>
  <si>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</si>
  <si>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</si>
  <si>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</si>
  <si>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</si>
  <si>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</si>
  <si>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</si>
  <si>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</si>
  <si>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</si>
  <si>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</si>
  <si>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</si>
  <si>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</si>
  <si>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</si>
  <si>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</si>
  <si>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</si>
  <si>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</si>
  <si>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</si>
  <si>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</si>
  <si>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</si>
  <si>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</si>
  <si>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</si>
  <si>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</si>
  <si>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</si>
  <si>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</si>
  <si>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</si>
  <si>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</si>
  <si>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</si>
  <si>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</si>
  <si>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</si>
  <si>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</si>
  <si>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</si>
  <si>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</si>
  <si>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</si>
  <si>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</si>
  <si>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</si>
  <si>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</si>
  <si>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</si>
  <si>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</si>
  <si>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</si>
  <si>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</si>
  <si>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</si>
  <si>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</si>
  <si>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</si>
  <si>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</si>
  <si>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</si>
  <si>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</si>
  <si>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</si>
  <si>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</si>
  <si>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</si>
  <si>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</si>
  <si>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</si>
  <si>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</si>
  <si>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</si>
  <si>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</si>
  <si>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</si>
  <si>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</si>
  <si>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</si>
  <si>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</si>
  <si>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</si>
  <si>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</si>
  <si>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</si>
  <si>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</si>
  <si>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</si>
  <si>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</si>
  <si>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</si>
  <si>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</si>
  <si>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</si>
  <si>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</si>
  <si>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</si>
  <si>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</si>
  <si>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</si>
  <si>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</si>
  <si>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</si>
  <si>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</si>
  <si>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</si>
  <si>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</si>
  <si>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</si>
  <si>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</si>
  <si>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</si>
  <si>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</si>
  <si>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</si>
  <si>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</si>
  <si>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</si>
  <si>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</si>
  <si>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</si>
  <si>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</si>
  <si>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</si>
  <si>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</si>
  <si>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</si>
  <si>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</si>
  <si>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</si>
  <si>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</si>
  <si>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</si>
  <si>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</si>
  <si>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</si>
  <si>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</si>
  <si>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</si>
  <si>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</si>
  <si>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</si>
  <si>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</si>
  <si>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</si>
  <si>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</si>
  <si>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</si>
  <si>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</si>
  <si>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</si>
  <si>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</si>
  <si>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</si>
  <si>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</si>
  <si>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</si>
  <si>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</si>
  <si>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</si>
  <si>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</si>
  <si>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</si>
  <si>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</si>
  <si>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</si>
  <si>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</si>
  <si>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</si>
  <si>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</si>
  <si>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</si>
  <si>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</si>
  <si>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</si>
  <si>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</si>
  <si>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</si>
  <si>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</si>
  <si>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</si>
  <si>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</si>
  <si>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</si>
  <si>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</si>
  <si>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</si>
  <si>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</si>
  <si>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</si>
  <si>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</si>
  <si>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</si>
  <si>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</si>
  <si>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</si>
  <si>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</si>
  <si>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</si>
  <si>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</si>
  <si>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</si>
  <si>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</si>
  <si>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</si>
  <si>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</si>
  <si>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</si>
  <si>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</si>
  <si>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</si>
  <si>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</si>
  <si>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</si>
  <si>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</si>
  <si>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</si>
  <si>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</si>
  <si>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</si>
  <si>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</si>
  <si>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</si>
  <si>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</si>
  <si>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</si>
  <si>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</si>
  <si>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</si>
  <si>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</si>
  <si>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</si>
  <si>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</si>
  <si>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</si>
  <si>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</si>
  <si>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</si>
  <si>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</si>
  <si>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</si>
  <si>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</si>
  <si>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</si>
  <si>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</si>
  <si>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</si>
  <si>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</si>
  <si>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</si>
  <si>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</si>
  <si>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</si>
  <si>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</si>
  <si>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</si>
  <si>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</si>
  <si>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</si>
  <si>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</si>
  <si>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</si>
  <si>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</si>
  <si>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</si>
  <si>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</si>
  <si>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</si>
  <si>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</si>
  <si>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</si>
  <si>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</si>
  <si>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</si>
  <si>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</si>
  <si>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</si>
  <si>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</si>
  <si>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</si>
  <si>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</si>
  <si>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</si>
  <si>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</si>
  <si>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</si>
  <si>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</si>
  <si>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</si>
  <si>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</si>
  <si>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</si>
  <si>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</si>
  <si>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</si>
  <si>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</si>
  <si>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</si>
  <si>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</si>
  <si>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</si>
  <si>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</si>
  <si>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</si>
  <si>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</si>
  <si>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</si>
  <si>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</si>
  <si>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</si>
  <si>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</si>
  <si>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</si>
  <si>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</si>
  <si>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</si>
  <si>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</si>
  <si>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</si>
  <si>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</si>
  <si>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</si>
  <si>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</si>
  <si>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</si>
  <si>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</si>
  <si>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</si>
  <si>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</si>
  <si>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</si>
  <si>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</si>
  <si>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</si>
  <si>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</si>
  <si>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</si>
  <si>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</si>
  <si>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</si>
  <si>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</si>
  <si>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</si>
  <si>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</si>
  <si>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</si>
  <si>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</si>
  <si>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</si>
  <si>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</si>
  <si>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</si>
  <si>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</si>
  <si>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</si>
  <si>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</si>
  <si>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</si>
  <si>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</si>
  <si>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</si>
  <si>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</si>
  <si>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</si>
  <si>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</si>
  <si>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</si>
  <si>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</si>
  <si>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</si>
  <si>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</si>
  <si>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</si>
  <si>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</si>
  <si>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</si>
  <si>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</si>
  <si>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</si>
  <si>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</si>
  <si>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</si>
  <si>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</si>
  <si>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</si>
  <si>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</si>
  <si>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</si>
  <si>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</si>
  <si>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</si>
  <si>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</si>
  <si>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</si>
  <si>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</si>
  <si>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</si>
  <si>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</si>
  <si>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</si>
  <si>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</si>
  <si>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</si>
  <si>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</si>
  <si>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</si>
  <si>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</si>
  <si>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</si>
  <si>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</si>
  <si>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</si>
  <si>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</si>
  <si>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</si>
  <si>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</si>
  <si>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</si>
  <si>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</si>
  <si>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</si>
  <si>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</si>
  <si>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</si>
  <si>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</si>
  <si>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</si>
  <si>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</si>
  <si>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</si>
  <si>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</si>
  <si>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</si>
  <si>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</si>
  <si>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</si>
  <si>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</si>
  <si>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</si>
  <si>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</si>
  <si>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</si>
  <si>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</si>
  <si>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</si>
  <si>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</si>
  <si>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</si>
  <si>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</si>
  <si>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</si>
  <si>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</si>
  <si>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</si>
  <si>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</si>
  <si>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</si>
  <si>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</si>
  <si>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</si>
  <si>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</si>
  <si>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</si>
  <si>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</si>
  <si>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</si>
  <si>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</si>
  <si>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</si>
  <si>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</si>
  <si>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</si>
  <si>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</si>
  <si>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</si>
  <si>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</si>
  <si>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</si>
  <si>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</si>
  <si>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</si>
  <si>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</si>
  <si>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</si>
  <si>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</si>
  <si>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</si>
  <si>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</si>
  <si>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</si>
  <si>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</si>
  <si>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</si>
  <si>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</si>
  <si>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</si>
  <si>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</si>
  <si>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</si>
  <si>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</si>
  <si>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</si>
  <si>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</si>
  <si>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</si>
  <si>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</si>
  <si>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</si>
  <si>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</si>
  <si>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</si>
  <si>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</si>
  <si>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</si>
  <si>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</si>
  <si>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</si>
  <si>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</si>
  <si>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</si>
  <si>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</si>
  <si>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</si>
  <si>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</si>
  <si>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</si>
  <si>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</si>
  <si>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</si>
  <si>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</si>
  <si>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</si>
  <si>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</si>
  <si>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</si>
  <si>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</si>
  <si>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</si>
  <si>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</si>
  <si>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</si>
  <si>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</si>
  <si>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</si>
  <si>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</si>
  <si>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</si>
  <si>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</si>
  <si>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</si>
  <si>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</si>
  <si>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</si>
  <si>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</si>
  <si>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</si>
  <si>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</si>
  <si>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</si>
  <si>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</si>
  <si>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</si>
  <si>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</si>
  <si>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</si>
  <si>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</si>
  <si>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</si>
  <si>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</si>
  <si>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</si>
  <si>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</si>
  <si>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</si>
  <si>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</si>
  <si>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</si>
  <si>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</si>
  <si>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</si>
  <si>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</si>
  <si>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</si>
  <si>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</si>
  <si>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</si>
  <si>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</si>
  <si>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</si>
  <si>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</si>
  <si>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</si>
  <si>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</si>
  <si>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</si>
  <si>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</si>
  <si>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</si>
  <si>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</si>
  <si>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</si>
  <si>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</si>
  <si>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</si>
  <si>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</si>
  <si>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</si>
  <si>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</si>
  <si>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</si>
  <si>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</si>
  <si>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</si>
  <si>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</si>
  <si>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</si>
  <si>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</si>
  <si>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</si>
  <si>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</si>
  <si>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</si>
  <si>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</si>
  <si>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</si>
  <si>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</si>
  <si>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</si>
  <si>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</si>
  <si>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</si>
  <si>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</si>
  <si>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</si>
  <si>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</si>
  <si>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</si>
  <si>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</si>
  <si>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</si>
  <si>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</si>
  <si>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</si>
  <si>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</si>
  <si>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</si>
  <si>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</si>
  <si>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</si>
  <si>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</si>
  <si>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</si>
  <si>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</si>
  <si>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</si>
  <si>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</si>
  <si>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</si>
  <si>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</si>
  <si>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</si>
  <si>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</si>
  <si>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</si>
  <si>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</si>
  <si>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</si>
  <si>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</si>
  <si>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</si>
  <si>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</si>
  <si>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</si>
  <si>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</si>
  <si>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</si>
  <si>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</si>
  <si>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</si>
  <si>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</si>
  <si>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</si>
  <si>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</si>
  <si>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</si>
  <si>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</si>
  <si>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</si>
  <si>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</si>
  <si>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</si>
  <si>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</si>
  <si>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</si>
  <si>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</si>
  <si>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</si>
  <si>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</si>
  <si>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</si>
  <si>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</si>
  <si>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</si>
  <si>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</si>
  <si>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</si>
  <si>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</si>
  <si>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</si>
  <si>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</si>
  <si>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</si>
  <si>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</si>
  <si>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</si>
  <si>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</si>
  <si>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</si>
  <si>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</si>
  <si>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</si>
  <si>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</si>
  <si>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</si>
  <si>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</si>
  <si>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</si>
  <si>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</si>
  <si>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</si>
  <si>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</si>
  <si>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</si>
  <si>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</si>
  <si>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</si>
  <si>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</si>
  <si>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</si>
  <si>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</si>
  <si>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</si>
  <si>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</si>
  <si>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</si>
  <si>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</si>
  <si>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</si>
  <si>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</si>
  <si>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</si>
  <si>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</si>
  <si>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</si>
  <si>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</si>
  <si>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</si>
  <si>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</si>
  <si>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</si>
  <si>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</si>
  <si>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</si>
  <si>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</si>
  <si>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</si>
  <si>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</si>
  <si>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</si>
  <si>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</si>
  <si>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</si>
  <si>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</si>
  <si>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</si>
  <si>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</si>
  <si>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</si>
  <si>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</si>
  <si>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</si>
  <si>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</si>
  <si>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</si>
  <si>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</si>
  <si>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</si>
  <si>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</si>
  <si>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</si>
  <si>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</si>
  <si>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</si>
  <si>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</si>
  <si>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</si>
  <si>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</si>
  <si>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</si>
  <si>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</si>
  <si>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</si>
  <si>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</si>
  <si>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</si>
  <si>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</si>
  <si>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</si>
  <si>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</si>
  <si>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</si>
  <si>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</si>
  <si>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</si>
  <si>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</si>
  <si>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</si>
  <si>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</si>
  <si>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</si>
  <si>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</si>
  <si>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</si>
  <si>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</si>
  <si>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</si>
  <si>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</si>
  <si>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</si>
  <si>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</si>
  <si>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</si>
  <si>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</si>
  <si>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</si>
  <si>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</si>
  <si>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</si>
  <si>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</si>
  <si>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</si>
  <si>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</si>
  <si>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</si>
  <si>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</si>
  <si>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</si>
  <si>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</si>
  <si>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</si>
  <si>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</si>
  <si>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</si>
  <si>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</si>
  <si>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</si>
  <si>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</si>
  <si>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</si>
  <si>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</si>
  <si>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</si>
  <si>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</si>
  <si>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</si>
  <si>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</si>
  <si>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</si>
  <si>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</si>
  <si>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</si>
  <si>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</si>
  <si>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</si>
  <si>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</si>
  <si>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</si>
  <si>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</si>
  <si>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</si>
  <si>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</si>
  <si>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</si>
  <si>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</si>
  <si>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</si>
  <si>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</si>
  <si>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</si>
  <si>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</si>
  <si>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</si>
  <si>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</si>
  <si>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</si>
  <si>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</si>
  <si>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</si>
  <si>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</si>
  <si>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</si>
  <si>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</si>
  <si>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</si>
  <si>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</si>
  <si>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</si>
  <si>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</si>
  <si>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</si>
  <si>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</si>
  <si>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</si>
  <si>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</si>
  <si>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</si>
  <si>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</si>
  <si>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</si>
  <si>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</si>
  <si>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</si>
  <si>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</si>
  <si>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</si>
  <si>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</si>
  <si>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</si>
  <si>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</si>
  <si>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</si>
  <si>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</si>
  <si>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</si>
  <si>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</si>
  <si>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</si>
  <si>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</si>
  <si>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</si>
  <si>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</si>
  <si>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</si>
  <si>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</si>
  <si>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</si>
  <si>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</si>
  <si>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</si>
  <si>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</si>
  <si>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</si>
  <si>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</si>
  <si>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</si>
  <si>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</si>
  <si>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</si>
  <si>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</si>
  <si>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</si>
  <si>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</si>
  <si>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</si>
  <si>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</si>
  <si>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</si>
  <si>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</si>
  <si>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</si>
  <si>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</si>
  <si>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</si>
  <si>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</si>
  <si>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</si>
  <si>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</si>
  <si>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</si>
  <si>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</si>
  <si>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</si>
  <si>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</si>
  <si>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</si>
  <si>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</si>
  <si>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</si>
  <si>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</si>
  <si>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</si>
  <si>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</si>
  <si>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</si>
  <si>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</si>
  <si>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</si>
  <si>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</si>
  <si>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</si>
  <si>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</si>
  <si>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</si>
  <si>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</si>
  <si>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</si>
  <si>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</si>
  <si>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</si>
  <si>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</si>
  <si>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</si>
  <si>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</si>
  <si>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</si>
  <si>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</si>
  <si>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</si>
  <si>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</si>
  <si>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</si>
  <si>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</si>
  <si>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</si>
  <si>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</si>
  <si>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</si>
  <si>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</si>
  <si>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</si>
  <si>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</si>
  <si>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</si>
  <si>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</si>
  <si>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</si>
  <si>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</si>
  <si>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</si>
  <si>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</si>
  <si>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</si>
  <si>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</si>
  <si>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</si>
  <si>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</si>
  <si>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</si>
  <si>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</si>
  <si>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</si>
  <si>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</si>
  <si>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</si>
  <si>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</si>
  <si>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</si>
  <si>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</si>
  <si>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</si>
  <si>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</si>
  <si>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</si>
  <si>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</si>
  <si>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</si>
  <si>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</si>
  <si>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</si>
  <si>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</si>
  <si>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</si>
  <si>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</si>
  <si>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</si>
  <si>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</si>
  <si>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</si>
  <si>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</si>
  <si>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</si>
  <si>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</si>
  <si>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</si>
  <si>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</si>
  <si>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</si>
  <si>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</si>
  <si>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</si>
  <si>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</si>
  <si>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</si>
  <si>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</si>
  <si>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</si>
  <si>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</si>
  <si>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</si>
  <si>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</si>
  <si>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</si>
  <si>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</si>
  <si>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</si>
  <si>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</si>
  <si>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</si>
  <si>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</si>
  <si>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</si>
  <si>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</si>
  <si>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</si>
  <si>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</si>
  <si>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</si>
  <si>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</si>
  <si>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</si>
  <si>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</si>
  <si>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</si>
  <si>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</si>
  <si>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</si>
  <si>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</si>
  <si>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</si>
  <si>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</si>
  <si>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</si>
  <si>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</si>
  <si>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</si>
  <si>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</si>
  <si>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</si>
  <si>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</si>
  <si>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</si>
  <si>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</si>
  <si>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</si>
  <si>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</si>
  <si>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</si>
  <si>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</si>
  <si>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</si>
  <si>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</si>
  <si>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</si>
  <si>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</si>
  <si>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</si>
  <si>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</si>
  <si>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</si>
  <si>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</si>
  <si>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</si>
  <si>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</si>
  <si>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</si>
  <si>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</si>
  <si>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</si>
  <si>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</si>
  <si>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</si>
  <si>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</si>
  <si>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</si>
  <si>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</si>
  <si>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</si>
  <si>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</si>
  <si>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</si>
  <si>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</si>
  <si>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</si>
  <si>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</si>
  <si>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</si>
  <si>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</si>
  <si>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</si>
  <si>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</si>
  <si>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</si>
  <si>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</si>
  <si>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</si>
  <si>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</si>
  <si>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</si>
  <si>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</si>
  <si>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</si>
  <si>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</si>
  <si>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</si>
  <si>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</si>
  <si>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</si>
  <si>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</si>
  <si>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</si>
  <si>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</si>
  <si>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</si>
  <si>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</si>
  <si>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</si>
  <si>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</si>
  <si>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</si>
  <si>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</si>
  <si>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</si>
  <si>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</si>
  <si>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</si>
  <si>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</si>
  <si>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</si>
  <si>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</si>
  <si>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</si>
  <si>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</si>
  <si>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</si>
  <si>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</si>
  <si>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</si>
  <si>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</si>
  <si>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</si>
  <si>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</si>
  <si>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</si>
  <si>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</si>
  <si>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</si>
  <si>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</si>
  <si>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</si>
  <si>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</si>
  <si>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</si>
  <si>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</si>
  <si>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</si>
  <si>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</si>
  <si>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</si>
  <si>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</si>
  <si>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</si>
  <si>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</si>
  <si>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</si>
  <si>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</si>
  <si>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</si>
  <si>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</si>
  <si>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</si>
  <si>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</si>
  <si>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</si>
  <si>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</si>
  <si>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</si>
  <si>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</si>
  <si>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</si>
  <si>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</si>
  <si>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</si>
  <si>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</si>
  <si>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</si>
  <si>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</si>
  <si>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</si>
  <si>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</si>
  <si>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</si>
  <si>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</si>
  <si>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</si>
  <si>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</si>
  <si>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</si>
  <si>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</si>
  <si>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</si>
  <si>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</si>
  <si>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</si>
  <si>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</si>
  <si>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</si>
  <si>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</si>
  <si>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</si>
  <si>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</si>
  <si>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</si>
  <si>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</si>
  <si>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</si>
  <si>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</si>
  <si>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</si>
  <si>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</si>
  <si>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</si>
  <si>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</si>
  <si>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</si>
  <si>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</si>
  <si>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</si>
  <si>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</si>
  <si>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</si>
  <si>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</si>
  <si>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</si>
  <si>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</si>
  <si>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</si>
  <si>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</si>
  <si>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</si>
  <si>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</si>
  <si>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</si>
  <si>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</si>
  <si>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</si>
  <si>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</si>
  <si>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</si>
  <si>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</si>
  <si>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</si>
  <si>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</si>
  <si>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</si>
  <si>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</si>
  <si>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</si>
  <si>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</si>
  <si>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</si>
  <si>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</si>
  <si>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</si>
  <si>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</si>
  <si>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</si>
  <si>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</si>
  <si>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</si>
  <si>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</si>
  <si>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</si>
  <si>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</si>
  <si>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</si>
  <si>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</si>
  <si>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</si>
  <si>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</si>
  <si>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</si>
  <si>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</si>
  <si>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</si>
  <si>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</si>
  <si>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</si>
  <si>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</si>
  <si>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</si>
  <si>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</si>
  <si>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</si>
  <si>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</si>
  <si>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</si>
  <si>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</si>
  <si>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</si>
  <si>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</si>
  <si>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</si>
  <si>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</si>
  <si>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</si>
  <si>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</si>
  <si>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</si>
  <si>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</si>
  <si>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</si>
  <si>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</si>
  <si>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</si>
  <si>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</si>
  <si>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</si>
  <si>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</si>
  <si>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</si>
  <si>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</si>
  <si>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</si>
  <si>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</si>
  <si>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</si>
  <si>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</si>
  <si>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</si>
  <si>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</si>
  <si>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</si>
  <si>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</si>
  <si>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</si>
  <si>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</si>
  <si>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</si>
  <si>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</si>
  <si>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</si>
  <si>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</si>
  <si>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</si>
  <si>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</si>
  <si>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</si>
  <si>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</si>
  <si>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</si>
  <si>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</si>
  <si>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</si>
  <si>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</si>
  <si>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</si>
  <si>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</si>
  <si>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</si>
  <si>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</si>
  <si>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</si>
  <si>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</si>
  <si>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</si>
  <si>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</si>
  <si>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</si>
  <si>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</si>
  <si>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</si>
  <si>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</si>
  <si>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</si>
  <si>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</si>
  <si>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</si>
  <si>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</si>
  <si>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</si>
  <si>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</si>
  <si>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</si>
  <si>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</si>
  <si>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PLANEACION DE SAN MIGUEL DE ALLENDE, GTO.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</si>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</sst>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0" t="s">
        <v>829</v>
      </c>
      <c r="B1" s="161"/>
      <c r="C1" s="161"/>
      <c r="D1" s="161"/>
      <c r="E1" s="16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3" t="s">
        <v>3302</v>
      </c>
      <c r="D3" s="16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xWindow="947" yWindow="292"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view="pageBreakPreview" topLeftCell="A61" zoomScale="60" zoomScaleNormal="60" workbookViewId="0">
      <selection activeCell="C18" sqref="C18:D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6" t="s">
        <v>542</v>
      </c>
      <c r="B1" s="176"/>
      <c r="C1" s="176"/>
      <c r="D1" s="17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4" t="str">
        <f>ENTE_PUBLICO_A</f>
        <v>INSTITUTO MUNICIPAL DE PLANEACION DE SAN MIGUEL DE ALLENDE, GTO., Gobierno del Estado de Guanajuato (a)</v>
      </c>
      <c r="B2" s="165"/>
      <c r="C2" s="165"/>
      <c r="D2" s="166"/>
    </row>
    <row r="3" spans="1:11" ht="14.25" x14ac:dyDescent="0.45">
      <c r="A3" s="167" t="s">
        <v>166</v>
      </c>
      <c r="B3" s="168"/>
      <c r="C3" s="168"/>
      <c r="D3" s="169"/>
    </row>
    <row r="4" spans="1:11" ht="14.25" x14ac:dyDescent="0.45">
      <c r="A4" s="170" t="str">
        <f>TRIMESTRE</f>
        <v>Del 1 de enero al 31 de diciembre de 2022 (b)</v>
      </c>
      <c r="B4" s="171"/>
      <c r="C4" s="171"/>
      <c r="D4" s="172"/>
    </row>
    <row r="5" spans="1:11" ht="14.25" x14ac:dyDescent="0.45">
      <c r="A5" s="173" t="s">
        <v>118</v>
      </c>
      <c r="B5" s="174"/>
      <c r="C5" s="174"/>
      <c r="D5" s="17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11100000</v>
      </c>
      <c r="C8" s="40">
        <f t="shared" ref="C8:D8" si="0">SUM(C9:C11)</f>
        <v>8973299.75</v>
      </c>
      <c r="D8" s="40">
        <f t="shared" si="0"/>
        <v>8973299.75</v>
      </c>
    </row>
    <row r="9" spans="1:11" x14ac:dyDescent="0.25">
      <c r="A9" s="53" t="s">
        <v>169</v>
      </c>
      <c r="B9" s="150">
        <v>11100000</v>
      </c>
      <c r="C9" s="150">
        <v>8973299.75</v>
      </c>
      <c r="D9" s="150">
        <v>8973299.75</v>
      </c>
    </row>
    <row r="10" spans="1:11" ht="14.25" x14ac:dyDescent="0.45">
      <c r="A10" s="53" t="s">
        <v>170</v>
      </c>
      <c r="B10" s="23"/>
      <c r="C10" s="23"/>
      <c r="D10" s="23"/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11100000</v>
      </c>
      <c r="C13" s="40">
        <f t="shared" ref="C13:D13" si="2">C14+C15</f>
        <v>6381338.7599999998</v>
      </c>
      <c r="D13" s="40">
        <f t="shared" si="2"/>
        <v>6381338.7599999998</v>
      </c>
    </row>
    <row r="14" spans="1:11" x14ac:dyDescent="0.25">
      <c r="A14" s="53" t="s">
        <v>172</v>
      </c>
      <c r="B14" s="150">
        <v>11100000</v>
      </c>
      <c r="C14" s="150">
        <v>6381338.7599999998</v>
      </c>
      <c r="D14" s="150">
        <v>6381338.7599999998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1380021.1</v>
      </c>
      <c r="D17" s="40">
        <f>D18+D19</f>
        <v>1380021.1</v>
      </c>
    </row>
    <row r="18" spans="1:4" x14ac:dyDescent="0.25">
      <c r="A18" s="53" t="s">
        <v>175</v>
      </c>
      <c r="B18" s="119">
        <v>0</v>
      </c>
      <c r="C18" s="150">
        <v>1380021.1</v>
      </c>
      <c r="D18" s="150">
        <v>1380021.1</v>
      </c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3971982.0900000003</v>
      </c>
      <c r="D21" s="40">
        <f t="shared" si="4"/>
        <v>3971982.0900000003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3971982.0900000003</v>
      </c>
      <c r="D23" s="40">
        <f t="shared" si="5"/>
        <v>3971982.0900000003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2591960.9900000002</v>
      </c>
      <c r="D25" s="40">
        <f>D23-D17</f>
        <v>2591960.9900000002</v>
      </c>
    </row>
    <row r="26" spans="1:4" ht="14.25" x14ac:dyDescent="0.4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2591960.9900000002</v>
      </c>
      <c r="D33" s="61">
        <f t="shared" si="8"/>
        <v>2591960.9900000002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11100000</v>
      </c>
      <c r="C48" s="124">
        <f>C9</f>
        <v>8973299.75</v>
      </c>
      <c r="D48" s="124">
        <f t="shared" ref="D48" si="12">D9</f>
        <v>8973299.75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11100000</v>
      </c>
      <c r="C53" s="60">
        <f t="shared" ref="C53:D53" si="14">C14</f>
        <v>6381338.7599999998</v>
      </c>
      <c r="D53" s="60">
        <f t="shared" si="14"/>
        <v>6381338.7599999998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1380021.1</v>
      </c>
      <c r="D55" s="60">
        <f t="shared" si="15"/>
        <v>1380021.1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3971982.0900000003</v>
      </c>
      <c r="D57" s="61">
        <f t="shared" ref="D57" si="16">D48+D49-D53+D55</f>
        <v>3971982.0900000003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3971982.0900000003</v>
      </c>
      <c r="D59" s="61">
        <f t="shared" si="17"/>
        <v>3971982.0900000003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11100000</v>
      </c>
      <c r="Q2" s="18">
        <f>'Formato 4'!C8</f>
        <v>8973299.75</v>
      </c>
      <c r="R2" s="18">
        <f>'Formato 4'!D8</f>
        <v>8973299.75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11100000</v>
      </c>
      <c r="Q3" s="18">
        <f>'Formato 4'!C9</f>
        <v>8973299.75</v>
      </c>
      <c r="R3" s="18">
        <f>'Formato 4'!D9</f>
        <v>8973299.75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11100000</v>
      </c>
      <c r="Q6" s="18">
        <f>'Formato 4'!C13</f>
        <v>6381338.7599999998</v>
      </c>
      <c r="R6" s="18">
        <f>'Formato 4'!D13</f>
        <v>6381338.7599999998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11100000</v>
      </c>
      <c r="Q7" s="18">
        <f>'Formato 4'!C14</f>
        <v>6381338.7599999998</v>
      </c>
      <c r="R7" s="18">
        <f>'Formato 4'!D14</f>
        <v>6381338.7599999998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1380021.1</v>
      </c>
      <c r="R9" s="18">
        <f>'Formato 4'!D17</f>
        <v>1380021.1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1380021.1</v>
      </c>
      <c r="R10" s="18">
        <f>'Formato 4'!D18</f>
        <v>1380021.1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3971982.0900000003</v>
      </c>
      <c r="R12" s="18">
        <f>'Formato 4'!D21</f>
        <v>3971982.0900000003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3971982.0900000003</v>
      </c>
      <c r="R13" s="18">
        <f>'Formato 4'!D23</f>
        <v>3971982.0900000003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2591960.9900000002</v>
      </c>
      <c r="R14" s="18">
        <f>'Formato 4'!D25</f>
        <v>2591960.9900000002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2591960.9900000002</v>
      </c>
      <c r="R18">
        <f>'Formato 4'!D33</f>
        <v>2591960.9900000002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11100000</v>
      </c>
      <c r="Q26">
        <f>'Formato 4'!C48</f>
        <v>8973299.75</v>
      </c>
      <c r="R26">
        <f>'Formato 4'!D48</f>
        <v>8973299.75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11100000</v>
      </c>
      <c r="Q30">
        <f>'Formato 4'!C53</f>
        <v>6381338.7599999998</v>
      </c>
      <c r="R30">
        <f>'Formato 4'!D53</f>
        <v>6381338.7599999998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1380021.1</v>
      </c>
      <c r="R31">
        <f>'Formato 4'!D55</f>
        <v>1380021.1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view="pageBreakPreview" topLeftCell="A40" zoomScale="60" zoomScaleNormal="60" workbookViewId="0">
      <selection activeCell="B34" sqref="B34:F3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2" t="s">
        <v>206</v>
      </c>
      <c r="B1" s="182"/>
      <c r="C1" s="182"/>
      <c r="D1" s="182"/>
      <c r="E1" s="182"/>
      <c r="F1" s="182"/>
      <c r="G1" s="182"/>
    </row>
    <row r="2" spans="1:8" ht="14.25" x14ac:dyDescent="0.45">
      <c r="A2" s="164" t="str">
        <f>ENTE_PUBLICO_A</f>
        <v>INSTITUTO MUNICIPAL DE PLANEACION DE SAN MIGUEL DE ALLENDE, GTO., Gobierno del Estado de Guanajuato (a)</v>
      </c>
      <c r="B2" s="165"/>
      <c r="C2" s="165"/>
      <c r="D2" s="165"/>
      <c r="E2" s="165"/>
      <c r="F2" s="165"/>
      <c r="G2" s="166"/>
    </row>
    <row r="3" spans="1:8" x14ac:dyDescent="0.25">
      <c r="A3" s="167" t="s">
        <v>207</v>
      </c>
      <c r="B3" s="168"/>
      <c r="C3" s="168"/>
      <c r="D3" s="168"/>
      <c r="E3" s="168"/>
      <c r="F3" s="168"/>
      <c r="G3" s="169"/>
    </row>
    <row r="4" spans="1:8" ht="14.25" x14ac:dyDescent="0.45">
      <c r="A4" s="170" t="str">
        <f>TRIMESTRE</f>
        <v>Del 1 de enero al 31 de diciembre de 2022 (b)</v>
      </c>
      <c r="B4" s="171"/>
      <c r="C4" s="171"/>
      <c r="D4" s="171"/>
      <c r="E4" s="171"/>
      <c r="F4" s="171"/>
      <c r="G4" s="172"/>
    </row>
    <row r="5" spans="1:8" ht="14.25" x14ac:dyDescent="0.45">
      <c r="A5" s="173" t="s">
        <v>118</v>
      </c>
      <c r="B5" s="174"/>
      <c r="C5" s="174"/>
      <c r="D5" s="174"/>
      <c r="E5" s="174"/>
      <c r="F5" s="174"/>
      <c r="G5" s="175"/>
    </row>
    <row r="6" spans="1:8" x14ac:dyDescent="0.25">
      <c r="A6" s="179" t="s">
        <v>214</v>
      </c>
      <c r="B6" s="181" t="s">
        <v>208</v>
      </c>
      <c r="C6" s="181"/>
      <c r="D6" s="181"/>
      <c r="E6" s="181"/>
      <c r="F6" s="181"/>
      <c r="G6" s="181" t="s">
        <v>209</v>
      </c>
    </row>
    <row r="7" spans="1:8" ht="30" x14ac:dyDescent="0.25">
      <c r="A7" s="18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>
        <f t="shared" si="0"/>
        <v>0</v>
      </c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2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4"/>
        <v>0</v>
      </c>
    </row>
    <row r="34" spans="1:8" x14ac:dyDescent="0.25">
      <c r="A34" s="53" t="s">
        <v>240</v>
      </c>
      <c r="B34" s="151">
        <v>11000000</v>
      </c>
      <c r="C34" s="151">
        <v>-2156414</v>
      </c>
      <c r="D34" s="152">
        <f>B34+C34</f>
        <v>8843586</v>
      </c>
      <c r="E34" s="151">
        <v>8843585</v>
      </c>
      <c r="F34" s="151">
        <v>8843585</v>
      </c>
      <c r="G34" s="60">
        <f t="shared" si="4"/>
        <v>-2156415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/>
      <c r="C37" s="60"/>
      <c r="D37" s="60"/>
      <c r="E37" s="60"/>
      <c r="F37" s="60"/>
      <c r="G37" s="60">
        <f t="shared" ref="G37" si="5">G38+G39</f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11000000</v>
      </c>
      <c r="C41" s="61">
        <f t="shared" ref="C41:E41" si="6">SUM(C9,C10,C11,C12,C13,C14,C15,C16,C28,C34,C35,C37)</f>
        <v>-2156414</v>
      </c>
      <c r="D41" s="61">
        <f t="shared" si="6"/>
        <v>8843586</v>
      </c>
      <c r="E41" s="61">
        <f t="shared" si="6"/>
        <v>8843585</v>
      </c>
      <c r="F41" s="61">
        <f>SUM(F9,F10,F11,F12,F13,F14,F15,F16,F28,F34,F35,F37)</f>
        <v>8843585</v>
      </c>
      <c r="G41" s="61">
        <f>SUM(G9,G10,G11,G12,G13,G14,G15,G16,G28,G34,G35,G37)</f>
        <v>-2156415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8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8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8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8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8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8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0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0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11000000</v>
      </c>
      <c r="C70" s="61">
        <f t="shared" ref="C70:G70" si="14">C41+C65+C67</f>
        <v>-2156414</v>
      </c>
      <c r="D70" s="61">
        <f t="shared" si="14"/>
        <v>8843586</v>
      </c>
      <c r="E70" s="61">
        <f t="shared" si="14"/>
        <v>8843585</v>
      </c>
      <c r="F70" s="61">
        <f t="shared" si="14"/>
        <v>8843585</v>
      </c>
      <c r="G70" s="61">
        <f t="shared" si="14"/>
        <v>-2156415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r:id="rId1"/>
  <rowBreaks count="1" manualBreakCount="1">
    <brk id="6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11000000</v>
      </c>
      <c r="Q28" s="18">
        <f>'Formato 5'!C34</f>
        <v>-2156414</v>
      </c>
      <c r="R28" s="18">
        <f>'Formato 5'!D34</f>
        <v>8843586</v>
      </c>
      <c r="S28" s="18">
        <f>'Formato 5'!E34</f>
        <v>8843585</v>
      </c>
      <c r="T28" s="18">
        <f>'Formato 5'!F34</f>
        <v>8843585</v>
      </c>
      <c r="U28" s="18">
        <f>'Formato 5'!G34</f>
        <v>-2156415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11000000</v>
      </c>
      <c r="Q34">
        <f>'Formato 5'!C41</f>
        <v>-2156414</v>
      </c>
      <c r="R34">
        <f>'Formato 5'!D41</f>
        <v>8843586</v>
      </c>
      <c r="S34">
        <f>'Formato 5'!E41</f>
        <v>8843585</v>
      </c>
      <c r="T34">
        <f>'Formato 5'!F41</f>
        <v>8843585</v>
      </c>
      <c r="U34">
        <f>'Formato 5'!G41</f>
        <v>-2156415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view="pageBreakPreview" topLeftCell="A136" zoomScale="60" zoomScaleNormal="70" zoomScalePageLayoutView="90" workbookViewId="0">
      <selection activeCell="D159" sqref="D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3" t="s">
        <v>3285</v>
      </c>
      <c r="B1" s="182"/>
      <c r="C1" s="182"/>
      <c r="D1" s="182"/>
      <c r="E1" s="182"/>
      <c r="F1" s="182"/>
      <c r="G1" s="182"/>
    </row>
    <row r="2" spans="1:7" ht="14.25" x14ac:dyDescent="0.45">
      <c r="A2" s="186" t="str">
        <f>ENTE_PUBLICO_A</f>
        <v>INSTITUTO MUNICIPAL DE PLANEACION DE SAN MIGUEL DE ALLENDE, GTO., Gobierno del Estado de Guanajuato (a)</v>
      </c>
      <c r="B2" s="186"/>
      <c r="C2" s="186"/>
      <c r="D2" s="186"/>
      <c r="E2" s="186"/>
      <c r="F2" s="186"/>
      <c r="G2" s="186"/>
    </row>
    <row r="3" spans="1:7" x14ac:dyDescent="0.25">
      <c r="A3" s="187" t="s">
        <v>277</v>
      </c>
      <c r="B3" s="187"/>
      <c r="C3" s="187"/>
      <c r="D3" s="187"/>
      <c r="E3" s="187"/>
      <c r="F3" s="187"/>
      <c r="G3" s="187"/>
    </row>
    <row r="4" spans="1:7" x14ac:dyDescent="0.25">
      <c r="A4" s="187" t="s">
        <v>278</v>
      </c>
      <c r="B4" s="187"/>
      <c r="C4" s="187"/>
      <c r="D4" s="187"/>
      <c r="E4" s="187"/>
      <c r="F4" s="187"/>
      <c r="G4" s="187"/>
    </row>
    <row r="5" spans="1:7" ht="14.25" x14ac:dyDescent="0.45">
      <c r="A5" s="188" t="str">
        <f>TRIMESTRE</f>
        <v>Del 1 de enero al 31 de diciembre de 2022 (b)</v>
      </c>
      <c r="B5" s="188"/>
      <c r="C5" s="188"/>
      <c r="D5" s="188"/>
      <c r="E5" s="188"/>
      <c r="F5" s="188"/>
      <c r="G5" s="188"/>
    </row>
    <row r="6" spans="1:7" ht="14.25" x14ac:dyDescent="0.45">
      <c r="A6" s="180" t="s">
        <v>118</v>
      </c>
      <c r="B6" s="180"/>
      <c r="C6" s="180"/>
      <c r="D6" s="180"/>
      <c r="E6" s="180"/>
      <c r="F6" s="180"/>
      <c r="G6" s="180"/>
    </row>
    <row r="7" spans="1:7" ht="15" customHeight="1" x14ac:dyDescent="0.25">
      <c r="A7" s="184" t="s">
        <v>0</v>
      </c>
      <c r="B7" s="184" t="s">
        <v>279</v>
      </c>
      <c r="C7" s="184"/>
      <c r="D7" s="184"/>
      <c r="E7" s="184"/>
      <c r="F7" s="184"/>
      <c r="G7" s="185" t="s">
        <v>280</v>
      </c>
    </row>
    <row r="8" spans="1:7" ht="30" x14ac:dyDescent="0.25">
      <c r="A8" s="18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4"/>
    </row>
    <row r="9" spans="1:7" ht="14.25" x14ac:dyDescent="0.45">
      <c r="A9" s="82" t="s">
        <v>285</v>
      </c>
      <c r="B9" s="79">
        <f>SUM(B10,B18,B28,B38,B48,B58,B62,B71,B75)</f>
        <v>11100000</v>
      </c>
      <c r="C9" s="79">
        <f t="shared" ref="C9:G9" si="0">SUM(C10,C18,C28,C38,C48,C58,C62,C71,C75)</f>
        <v>-89647.439999999944</v>
      </c>
      <c r="D9" s="79">
        <f t="shared" si="0"/>
        <v>11010352.559999999</v>
      </c>
      <c r="E9" s="79">
        <f t="shared" si="0"/>
        <v>6381338.7600000007</v>
      </c>
      <c r="F9" s="79">
        <f t="shared" si="0"/>
        <v>6381338.7600000007</v>
      </c>
      <c r="G9" s="79">
        <f t="shared" si="0"/>
        <v>4629013.7999999989</v>
      </c>
    </row>
    <row r="10" spans="1:7" ht="14.25" x14ac:dyDescent="0.45">
      <c r="A10" s="83" t="s">
        <v>286</v>
      </c>
      <c r="B10" s="80">
        <f>SUM(B11:B17)</f>
        <v>3794566.9899999998</v>
      </c>
      <c r="C10" s="80">
        <f t="shared" ref="C10:F10" si="1">SUM(C11:C17)</f>
        <v>292126.17000000004</v>
      </c>
      <c r="D10" s="80">
        <f t="shared" si="1"/>
        <v>4086693.16</v>
      </c>
      <c r="E10" s="80">
        <f t="shared" si="1"/>
        <v>3781552.5900000003</v>
      </c>
      <c r="F10" s="80">
        <f t="shared" si="1"/>
        <v>3781552.5900000003</v>
      </c>
      <c r="G10" s="80">
        <f>SUM(G11:G17)</f>
        <v>305140.56999999972</v>
      </c>
    </row>
    <row r="11" spans="1:7" x14ac:dyDescent="0.25">
      <c r="A11" s="84" t="s">
        <v>287</v>
      </c>
      <c r="B11" s="153">
        <v>2926033.03</v>
      </c>
      <c r="C11" s="153">
        <v>0</v>
      </c>
      <c r="D11" s="154">
        <f>B11+C11</f>
        <v>2926033.03</v>
      </c>
      <c r="E11" s="153">
        <v>2844577.68</v>
      </c>
      <c r="F11" s="153">
        <v>2844577.68</v>
      </c>
      <c r="G11" s="80">
        <f>D11-E11</f>
        <v>81455.349999999627</v>
      </c>
    </row>
    <row r="12" spans="1:7" x14ac:dyDescent="0.25">
      <c r="A12" s="84" t="s">
        <v>288</v>
      </c>
      <c r="B12" s="153">
        <v>343185.81</v>
      </c>
      <c r="C12" s="153">
        <v>0</v>
      </c>
      <c r="D12" s="154">
        <f t="shared" ref="D12:D13" si="2">B12+C12</f>
        <v>343185.81</v>
      </c>
      <c r="E12" s="153">
        <v>294782.59999999998</v>
      </c>
      <c r="F12" s="153">
        <v>294782.59999999998</v>
      </c>
      <c r="G12" s="80">
        <f>D12-E12</f>
        <v>48403.210000000021</v>
      </c>
    </row>
    <row r="13" spans="1:7" x14ac:dyDescent="0.25">
      <c r="A13" s="84" t="s">
        <v>289</v>
      </c>
      <c r="B13" s="153">
        <v>368760.32000000001</v>
      </c>
      <c r="C13" s="153">
        <v>54361.22</v>
      </c>
      <c r="D13" s="154">
        <f t="shared" si="2"/>
        <v>423121.54000000004</v>
      </c>
      <c r="E13" s="153">
        <v>413976.73</v>
      </c>
      <c r="F13" s="153">
        <v>413976.73</v>
      </c>
      <c r="G13" s="80">
        <f t="shared" ref="G13:G17" si="3">D13-E13</f>
        <v>9144.8100000000559</v>
      </c>
    </row>
    <row r="14" spans="1:7" ht="14.25" x14ac:dyDescent="0.45">
      <c r="A14" s="84" t="s">
        <v>290</v>
      </c>
      <c r="B14" s="80"/>
      <c r="C14" s="80"/>
      <c r="D14" s="80"/>
      <c r="E14" s="80"/>
      <c r="F14" s="80"/>
      <c r="G14" s="80">
        <f t="shared" si="3"/>
        <v>0</v>
      </c>
    </row>
    <row r="15" spans="1:7" x14ac:dyDescent="0.25">
      <c r="A15" s="84" t="s">
        <v>291</v>
      </c>
      <c r="B15" s="153">
        <v>156587.82999999999</v>
      </c>
      <c r="C15" s="153">
        <v>237764.95</v>
      </c>
      <c r="D15" s="154">
        <f t="shared" ref="D15" si="4">B15+C15</f>
        <v>394352.78</v>
      </c>
      <c r="E15" s="153">
        <v>228215.58</v>
      </c>
      <c r="F15" s="153">
        <v>228215.58</v>
      </c>
      <c r="G15" s="80">
        <f t="shared" si="3"/>
        <v>166137.20000000004</v>
      </c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>
        <f t="shared" si="3"/>
        <v>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>
        <f t="shared" si="3"/>
        <v>0</v>
      </c>
    </row>
    <row r="18" spans="1:7" ht="14.25" x14ac:dyDescent="0.45">
      <c r="A18" s="83" t="s">
        <v>294</v>
      </c>
      <c r="B18" s="80">
        <f>SUM(B19:B27)</f>
        <v>153800</v>
      </c>
      <c r="C18" s="80">
        <f t="shared" ref="C18:F18" si="5">SUM(C19:C27)</f>
        <v>432533</v>
      </c>
      <c r="D18" s="80">
        <f t="shared" si="5"/>
        <v>586333</v>
      </c>
      <c r="E18" s="80">
        <f t="shared" si="5"/>
        <v>325421.56</v>
      </c>
      <c r="F18" s="80">
        <f t="shared" si="5"/>
        <v>325421.56</v>
      </c>
      <c r="G18" s="80">
        <f>SUM(G19:G27)</f>
        <v>260911.44</v>
      </c>
    </row>
    <row r="19" spans="1:7" x14ac:dyDescent="0.25">
      <c r="A19" s="84" t="s">
        <v>295</v>
      </c>
      <c r="B19" s="153">
        <v>111400</v>
      </c>
      <c r="C19" s="153">
        <v>126000</v>
      </c>
      <c r="D19" s="154">
        <f t="shared" ref="D19:D20" si="6">B19+C19</f>
        <v>237400</v>
      </c>
      <c r="E19" s="153">
        <v>111094.21</v>
      </c>
      <c r="F19" s="153">
        <v>111094.21</v>
      </c>
      <c r="G19" s="80">
        <f>D19-E19</f>
        <v>126305.79</v>
      </c>
    </row>
    <row r="20" spans="1:7" x14ac:dyDescent="0.25">
      <c r="A20" s="84" t="s">
        <v>296</v>
      </c>
      <c r="B20" s="153">
        <v>12900</v>
      </c>
      <c r="C20" s="153">
        <v>4500</v>
      </c>
      <c r="D20" s="154">
        <f t="shared" si="6"/>
        <v>17400</v>
      </c>
      <c r="E20" s="153">
        <v>8596.5400000000009</v>
      </c>
      <c r="F20" s="153">
        <v>8596.5400000000009</v>
      </c>
      <c r="G20" s="80">
        <f t="shared" ref="G20:G27" si="7">D20-E20</f>
        <v>8803.4599999999991</v>
      </c>
    </row>
    <row r="21" spans="1:7" x14ac:dyDescent="0.25">
      <c r="A21" s="84" t="s">
        <v>297</v>
      </c>
      <c r="B21" s="80"/>
      <c r="C21" s="80"/>
      <c r="D21" s="80"/>
      <c r="E21" s="80"/>
      <c r="F21" s="80"/>
      <c r="G21" s="80">
        <f t="shared" si="7"/>
        <v>0</v>
      </c>
    </row>
    <row r="22" spans="1:7" x14ac:dyDescent="0.25">
      <c r="A22" s="84" t="s">
        <v>298</v>
      </c>
      <c r="B22" s="153">
        <v>1500</v>
      </c>
      <c r="C22" s="153">
        <v>37000</v>
      </c>
      <c r="D22" s="154">
        <f t="shared" ref="D22:D25" si="8">B22+C22</f>
        <v>38500</v>
      </c>
      <c r="E22" s="153">
        <v>11658.87</v>
      </c>
      <c r="F22" s="153">
        <v>11658.87</v>
      </c>
      <c r="G22" s="80">
        <f t="shared" si="7"/>
        <v>26841.129999999997</v>
      </c>
    </row>
    <row r="23" spans="1:7" x14ac:dyDescent="0.25">
      <c r="A23" s="84" t="s">
        <v>299</v>
      </c>
      <c r="B23" s="153">
        <v>0</v>
      </c>
      <c r="C23" s="153">
        <v>54000</v>
      </c>
      <c r="D23" s="154">
        <f t="shared" si="8"/>
        <v>54000</v>
      </c>
      <c r="E23" s="153">
        <v>14263.91</v>
      </c>
      <c r="F23" s="153">
        <v>14263.91</v>
      </c>
      <c r="G23" s="80">
        <f t="shared" si="7"/>
        <v>39736.089999999997</v>
      </c>
    </row>
    <row r="24" spans="1:7" x14ac:dyDescent="0.25">
      <c r="A24" s="84" t="s">
        <v>300</v>
      </c>
      <c r="B24" s="153">
        <v>21000</v>
      </c>
      <c r="C24" s="153">
        <v>80000</v>
      </c>
      <c r="D24" s="154">
        <f t="shared" si="8"/>
        <v>101000</v>
      </c>
      <c r="E24" s="153">
        <v>87500</v>
      </c>
      <c r="F24" s="153">
        <v>87500</v>
      </c>
      <c r="G24" s="80">
        <f t="shared" si="7"/>
        <v>13500</v>
      </c>
    </row>
    <row r="25" spans="1:7" x14ac:dyDescent="0.25">
      <c r="A25" s="84" t="s">
        <v>301</v>
      </c>
      <c r="B25" s="153">
        <v>0</v>
      </c>
      <c r="C25" s="153">
        <v>53698.38</v>
      </c>
      <c r="D25" s="154">
        <f t="shared" si="8"/>
        <v>53698.38</v>
      </c>
      <c r="E25" s="153">
        <v>42640.21</v>
      </c>
      <c r="F25" s="153">
        <v>42640.21</v>
      </c>
      <c r="G25" s="80">
        <f t="shared" si="7"/>
        <v>11058.169999999998</v>
      </c>
    </row>
    <row r="26" spans="1:7" x14ac:dyDescent="0.25">
      <c r="A26" s="84" t="s">
        <v>302</v>
      </c>
      <c r="B26" s="80"/>
      <c r="C26" s="80"/>
      <c r="D26" s="80"/>
      <c r="E26" s="80"/>
      <c r="F26" s="80"/>
      <c r="G26" s="80">
        <f t="shared" si="7"/>
        <v>0</v>
      </c>
    </row>
    <row r="27" spans="1:7" x14ac:dyDescent="0.25">
      <c r="A27" s="84" t="s">
        <v>303</v>
      </c>
      <c r="B27" s="153">
        <v>7000</v>
      </c>
      <c r="C27" s="153">
        <v>77334.62</v>
      </c>
      <c r="D27" s="154">
        <f t="shared" ref="D27" si="9">B27+C27</f>
        <v>84334.62</v>
      </c>
      <c r="E27" s="153">
        <v>49667.82</v>
      </c>
      <c r="F27" s="153">
        <v>49667.82</v>
      </c>
      <c r="G27" s="80">
        <f t="shared" si="7"/>
        <v>34666.799999999996</v>
      </c>
    </row>
    <row r="28" spans="1:7" x14ac:dyDescent="0.25">
      <c r="A28" s="83" t="s">
        <v>304</v>
      </c>
      <c r="B28" s="80">
        <f>SUM(B29:B37)</f>
        <v>7151633.0099999998</v>
      </c>
      <c r="C28" s="80">
        <f t="shared" ref="C28:G28" si="10">SUM(C29:C37)</f>
        <v>-1440341.23</v>
      </c>
      <c r="D28" s="80">
        <f t="shared" si="10"/>
        <v>5711291.7799999993</v>
      </c>
      <c r="E28" s="80">
        <f t="shared" si="10"/>
        <v>2027143.8199999998</v>
      </c>
      <c r="F28" s="80">
        <f t="shared" si="10"/>
        <v>2027143.8199999998</v>
      </c>
      <c r="G28" s="80">
        <f t="shared" si="10"/>
        <v>3684147.9599999995</v>
      </c>
    </row>
    <row r="29" spans="1:7" x14ac:dyDescent="0.25">
      <c r="A29" s="84" t="s">
        <v>305</v>
      </c>
      <c r="B29" s="153">
        <v>63500</v>
      </c>
      <c r="C29" s="153">
        <v>0</v>
      </c>
      <c r="D29" s="154">
        <f t="shared" ref="D29:D37" si="11">B29+C29</f>
        <v>63500</v>
      </c>
      <c r="E29" s="153">
        <v>30008.639999999999</v>
      </c>
      <c r="F29" s="153">
        <v>30008.639999999999</v>
      </c>
      <c r="G29" s="80">
        <f>D29-E29</f>
        <v>33491.360000000001</v>
      </c>
    </row>
    <row r="30" spans="1:7" x14ac:dyDescent="0.25">
      <c r="A30" s="84" t="s">
        <v>306</v>
      </c>
      <c r="B30" s="153">
        <v>30000</v>
      </c>
      <c r="C30" s="153">
        <v>18000</v>
      </c>
      <c r="D30" s="154">
        <f t="shared" si="11"/>
        <v>48000</v>
      </c>
      <c r="E30" s="153">
        <v>3776</v>
      </c>
      <c r="F30" s="153">
        <v>3776</v>
      </c>
      <c r="G30" s="80">
        <f t="shared" ref="G30:G37" si="12">D30-E30</f>
        <v>44224</v>
      </c>
    </row>
    <row r="31" spans="1:7" x14ac:dyDescent="0.25">
      <c r="A31" s="84" t="s">
        <v>307</v>
      </c>
      <c r="B31" s="153">
        <v>6605757.9699999997</v>
      </c>
      <c r="C31" s="153">
        <v>-1644477.46</v>
      </c>
      <c r="D31" s="154">
        <f t="shared" si="11"/>
        <v>4961280.51</v>
      </c>
      <c r="E31" s="153">
        <v>1610310.28</v>
      </c>
      <c r="F31" s="153">
        <v>1610310.28</v>
      </c>
      <c r="G31" s="80">
        <f t="shared" si="12"/>
        <v>3350970.2299999995</v>
      </c>
    </row>
    <row r="32" spans="1:7" x14ac:dyDescent="0.25">
      <c r="A32" s="84" t="s">
        <v>308</v>
      </c>
      <c r="B32" s="153">
        <v>52900</v>
      </c>
      <c r="C32" s="153">
        <v>20000</v>
      </c>
      <c r="D32" s="154">
        <f t="shared" si="11"/>
        <v>72900</v>
      </c>
      <c r="E32" s="153">
        <v>28514.07</v>
      </c>
      <c r="F32" s="153">
        <v>28514.07</v>
      </c>
      <c r="G32" s="80">
        <f t="shared" si="12"/>
        <v>44385.93</v>
      </c>
    </row>
    <row r="33" spans="1:7" x14ac:dyDescent="0.25">
      <c r="A33" s="84" t="s">
        <v>309</v>
      </c>
      <c r="B33" s="153">
        <v>65000</v>
      </c>
      <c r="C33" s="153">
        <v>70000</v>
      </c>
      <c r="D33" s="154">
        <f t="shared" si="11"/>
        <v>135000</v>
      </c>
      <c r="E33" s="153">
        <v>48658.41</v>
      </c>
      <c r="F33" s="153">
        <v>48658.41</v>
      </c>
      <c r="G33" s="80">
        <f t="shared" si="12"/>
        <v>86341.59</v>
      </c>
    </row>
    <row r="34" spans="1:7" x14ac:dyDescent="0.25">
      <c r="A34" s="84" t="s">
        <v>310</v>
      </c>
      <c r="B34" s="153">
        <v>9000</v>
      </c>
      <c r="C34" s="153">
        <v>48164.35</v>
      </c>
      <c r="D34" s="154">
        <f t="shared" si="11"/>
        <v>57164.35</v>
      </c>
      <c r="E34" s="153">
        <v>27592</v>
      </c>
      <c r="F34" s="153">
        <v>27592</v>
      </c>
      <c r="G34" s="80">
        <f t="shared" si="12"/>
        <v>29572.35</v>
      </c>
    </row>
    <row r="35" spans="1:7" x14ac:dyDescent="0.25">
      <c r="A35" s="84" t="s">
        <v>311</v>
      </c>
      <c r="B35" s="153">
        <v>86000</v>
      </c>
      <c r="C35" s="153">
        <v>2414</v>
      </c>
      <c r="D35" s="154">
        <f t="shared" si="11"/>
        <v>88414</v>
      </c>
      <c r="E35" s="153">
        <v>53124.81</v>
      </c>
      <c r="F35" s="153">
        <v>53124.81</v>
      </c>
      <c r="G35" s="80">
        <f t="shared" si="12"/>
        <v>35289.19</v>
      </c>
    </row>
    <row r="36" spans="1:7" x14ac:dyDescent="0.25">
      <c r="A36" s="84" t="s">
        <v>312</v>
      </c>
      <c r="B36" s="153">
        <v>147000</v>
      </c>
      <c r="C36" s="153">
        <v>0</v>
      </c>
      <c r="D36" s="154">
        <f t="shared" si="11"/>
        <v>147000</v>
      </c>
      <c r="E36" s="153">
        <v>101027.14</v>
      </c>
      <c r="F36" s="153">
        <v>101027.14</v>
      </c>
      <c r="G36" s="80">
        <f t="shared" si="12"/>
        <v>45972.86</v>
      </c>
    </row>
    <row r="37" spans="1:7" x14ac:dyDescent="0.25">
      <c r="A37" s="84" t="s">
        <v>313</v>
      </c>
      <c r="B37" s="153">
        <v>92475.04</v>
      </c>
      <c r="C37" s="153">
        <v>45557.88</v>
      </c>
      <c r="D37" s="154">
        <f t="shared" si="11"/>
        <v>138032.91999999998</v>
      </c>
      <c r="E37" s="153">
        <v>124132.47</v>
      </c>
      <c r="F37" s="153">
        <v>124132.47</v>
      </c>
      <c r="G37" s="80">
        <f t="shared" si="12"/>
        <v>13900.449999999983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3">SUM(C39:C47)</f>
        <v>0</v>
      </c>
      <c r="D38" s="80">
        <f t="shared" si="13"/>
        <v>0</v>
      </c>
      <c r="E38" s="80">
        <f t="shared" si="13"/>
        <v>0</v>
      </c>
      <c r="F38" s="80">
        <f t="shared" si="13"/>
        <v>0</v>
      </c>
      <c r="G38" s="80">
        <f t="shared" si="13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4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14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14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4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4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4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4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4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5">SUM(C49:C57)</f>
        <v>626034.62</v>
      </c>
      <c r="D48" s="80">
        <f t="shared" si="15"/>
        <v>626034.62</v>
      </c>
      <c r="E48" s="80">
        <f t="shared" si="15"/>
        <v>247220.78999999998</v>
      </c>
      <c r="F48" s="80">
        <f t="shared" si="15"/>
        <v>247220.78999999998</v>
      </c>
      <c r="G48" s="80">
        <f t="shared" si="15"/>
        <v>378813.83</v>
      </c>
    </row>
    <row r="49" spans="1:7" x14ac:dyDescent="0.25">
      <c r="A49" s="84" t="s">
        <v>325</v>
      </c>
      <c r="B49" s="153">
        <v>0</v>
      </c>
      <c r="C49" s="153">
        <v>558186.62</v>
      </c>
      <c r="D49" s="154">
        <f t="shared" ref="D49:D50" si="16">B49+C49</f>
        <v>558186.62</v>
      </c>
      <c r="E49" s="153">
        <v>230725.49</v>
      </c>
      <c r="F49" s="153">
        <v>230725.49</v>
      </c>
      <c r="G49" s="80">
        <f>D49-E49</f>
        <v>327461.13</v>
      </c>
    </row>
    <row r="50" spans="1:7" x14ac:dyDescent="0.25">
      <c r="A50" s="84" t="s">
        <v>326</v>
      </c>
      <c r="B50" s="153">
        <v>0</v>
      </c>
      <c r="C50" s="153">
        <v>50000</v>
      </c>
      <c r="D50" s="154">
        <f t="shared" si="16"/>
        <v>50000</v>
      </c>
      <c r="E50" s="153">
        <v>0</v>
      </c>
      <c r="F50" s="153">
        <v>0</v>
      </c>
      <c r="G50" s="80">
        <f t="shared" ref="G50:G57" si="17">D50-E50</f>
        <v>50000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7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7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7"/>
        <v>0</v>
      </c>
    </row>
    <row r="54" spans="1:7" x14ac:dyDescent="0.25">
      <c r="A54" s="84" t="s">
        <v>330</v>
      </c>
      <c r="B54" s="153">
        <v>0</v>
      </c>
      <c r="C54" s="153">
        <v>17848</v>
      </c>
      <c r="D54" s="154">
        <f t="shared" ref="D54" si="18">B54+C54</f>
        <v>17848</v>
      </c>
      <c r="E54" s="153">
        <v>16495.3</v>
      </c>
      <c r="F54" s="153">
        <v>16495.3</v>
      </c>
      <c r="G54" s="80">
        <f t="shared" si="17"/>
        <v>1352.7000000000007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7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7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7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9">SUM(C59:C61)</f>
        <v>0</v>
      </c>
      <c r="D58" s="80">
        <f t="shared" si="19"/>
        <v>0</v>
      </c>
      <c r="E58" s="80">
        <f t="shared" si="19"/>
        <v>0</v>
      </c>
      <c r="F58" s="80">
        <f t="shared" si="19"/>
        <v>0</v>
      </c>
      <c r="G58" s="80">
        <f t="shared" si="19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20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20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21">SUM(C63:C67,C69:C70)</f>
        <v>0</v>
      </c>
      <c r="D62" s="80">
        <f t="shared" si="21"/>
        <v>0</v>
      </c>
      <c r="E62" s="80">
        <f t="shared" si="21"/>
        <v>0</v>
      </c>
      <c r="F62" s="80">
        <f t="shared" si="21"/>
        <v>0</v>
      </c>
      <c r="G62" s="80">
        <f t="shared" si="21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22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22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22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22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22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22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22"/>
        <v>0</v>
      </c>
    </row>
    <row r="71" spans="1:7" x14ac:dyDescent="0.25">
      <c r="A71" s="83" t="s">
        <v>347</v>
      </c>
      <c r="B71" s="80"/>
      <c r="C71" s="80"/>
      <c r="D71" s="80"/>
      <c r="E71" s="80"/>
      <c r="F71" s="80"/>
      <c r="G71" s="80">
        <f t="shared" ref="G71" si="23">SUM(G72:G74)</f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4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6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6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6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6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6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6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7">SUM(C85,C93,C103,C113,C123,C133,C137,C146,C150)</f>
        <v>0</v>
      </c>
      <c r="D84" s="79">
        <f t="shared" si="27"/>
        <v>0</v>
      </c>
      <c r="E84" s="79">
        <f t="shared" si="27"/>
        <v>0</v>
      </c>
      <c r="F84" s="79">
        <f t="shared" si="27"/>
        <v>0</v>
      </c>
      <c r="G84" s="79">
        <f t="shared" si="27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8">SUM(C86:C92)</f>
        <v>0</v>
      </c>
      <c r="D85" s="80">
        <f t="shared" si="28"/>
        <v>0</v>
      </c>
      <c r="E85" s="80">
        <f t="shared" si="28"/>
        <v>0</v>
      </c>
      <c r="F85" s="80">
        <f t="shared" si="28"/>
        <v>0</v>
      </c>
      <c r="G85" s="80">
        <f t="shared" si="28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9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9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9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9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9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9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0">SUM(C94:C102)</f>
        <v>0</v>
      </c>
      <c r="D93" s="80">
        <f t="shared" si="30"/>
        <v>0</v>
      </c>
      <c r="E93" s="80">
        <f t="shared" si="30"/>
        <v>0</v>
      </c>
      <c r="F93" s="80">
        <f t="shared" si="30"/>
        <v>0</v>
      </c>
      <c r="G93" s="80">
        <f t="shared" si="30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31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31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31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31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31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31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31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31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2">SUM(D104:D112)</f>
        <v>0</v>
      </c>
      <c r="E103" s="80">
        <f t="shared" si="32"/>
        <v>0</v>
      </c>
      <c r="F103" s="80">
        <f t="shared" si="32"/>
        <v>0</v>
      </c>
      <c r="G103" s="80">
        <f t="shared" si="32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3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3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3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3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3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3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3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33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4">SUM(C114:C122)</f>
        <v>0</v>
      </c>
      <c r="D113" s="80">
        <f t="shared" si="34"/>
        <v>0</v>
      </c>
      <c r="E113" s="80">
        <f t="shared" si="34"/>
        <v>0</v>
      </c>
      <c r="F113" s="80">
        <f t="shared" si="34"/>
        <v>0</v>
      </c>
      <c r="G113" s="80">
        <f t="shared" si="34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5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5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5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5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5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5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5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5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6">SUM(C124:C132)</f>
        <v>0</v>
      </c>
      <c r="D123" s="80">
        <f t="shared" si="36"/>
        <v>0</v>
      </c>
      <c r="E123" s="80">
        <f t="shared" si="36"/>
        <v>0</v>
      </c>
      <c r="F123" s="80">
        <f t="shared" si="36"/>
        <v>0</v>
      </c>
      <c r="G123" s="80">
        <f t="shared" si="36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7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7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7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7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7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7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7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7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8">SUM(C134:C136)</f>
        <v>0</v>
      </c>
      <c r="D133" s="80">
        <f t="shared" si="38"/>
        <v>0</v>
      </c>
      <c r="E133" s="80">
        <f t="shared" si="38"/>
        <v>0</v>
      </c>
      <c r="F133" s="80">
        <f t="shared" si="38"/>
        <v>0</v>
      </c>
      <c r="G133" s="80">
        <f t="shared" si="38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9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9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0">SUM(C138:C142,C144:C145)</f>
        <v>0</v>
      </c>
      <c r="D137" s="80">
        <f t="shared" si="40"/>
        <v>0</v>
      </c>
      <c r="E137" s="80">
        <f t="shared" si="40"/>
        <v>0</v>
      </c>
      <c r="F137" s="80">
        <f t="shared" si="40"/>
        <v>0</v>
      </c>
      <c r="G137" s="80">
        <f t="shared" si="40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41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41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41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41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41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41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41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42">SUM(C147:C149)</f>
        <v>0</v>
      </c>
      <c r="D146" s="80">
        <f t="shared" si="42"/>
        <v>0</v>
      </c>
      <c r="E146" s="80">
        <f t="shared" si="42"/>
        <v>0</v>
      </c>
      <c r="F146" s="80">
        <f t="shared" si="42"/>
        <v>0</v>
      </c>
      <c r="G146" s="80">
        <f t="shared" si="42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3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3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4">SUM(C151:C157)</f>
        <v>0</v>
      </c>
      <c r="D150" s="80">
        <f t="shared" si="44"/>
        <v>0</v>
      </c>
      <c r="E150" s="80">
        <f t="shared" si="44"/>
        <v>0</v>
      </c>
      <c r="F150" s="80">
        <f t="shared" si="44"/>
        <v>0</v>
      </c>
      <c r="G150" s="80">
        <f t="shared" si="44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5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5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5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5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5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5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11100000</v>
      </c>
      <c r="C159" s="79">
        <f t="shared" ref="C159:G159" si="46">C9+C84</f>
        <v>-89647.439999999944</v>
      </c>
      <c r="D159" s="79">
        <f t="shared" si="46"/>
        <v>11010352.559999999</v>
      </c>
      <c r="E159" s="79">
        <f t="shared" si="46"/>
        <v>6381338.7600000007</v>
      </c>
      <c r="F159" s="79">
        <f t="shared" si="46"/>
        <v>6381338.7600000007</v>
      </c>
      <c r="G159" s="79">
        <f t="shared" si="46"/>
        <v>4629013.7999999989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11100000</v>
      </c>
      <c r="Q2" s="18">
        <f>'Formato 6 a)'!C9</f>
        <v>-89647.439999999944</v>
      </c>
      <c r="R2" s="18">
        <f>'Formato 6 a)'!D9</f>
        <v>11010352.559999999</v>
      </c>
      <c r="S2" s="18">
        <f>'Formato 6 a)'!E9</f>
        <v>6381338.7600000007</v>
      </c>
      <c r="T2" s="18">
        <f>'Formato 6 a)'!F9</f>
        <v>6381338.7600000007</v>
      </c>
      <c r="U2" s="18">
        <f>'Formato 6 a)'!G9</f>
        <v>4629013.7999999989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3794566.9899999998</v>
      </c>
      <c r="Q3" s="18">
        <f>'Formato 6 a)'!C10</f>
        <v>292126.17000000004</v>
      </c>
      <c r="R3" s="18">
        <f>'Formato 6 a)'!D10</f>
        <v>4086693.16</v>
      </c>
      <c r="S3" s="18">
        <f>'Formato 6 a)'!E10</f>
        <v>3781552.5900000003</v>
      </c>
      <c r="T3" s="18">
        <f>'Formato 6 a)'!F10</f>
        <v>3781552.5900000003</v>
      </c>
      <c r="U3" s="18">
        <f>'Formato 6 a)'!G10</f>
        <v>305140.56999999972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2926033.03</v>
      </c>
      <c r="Q4" s="18">
        <f>'Formato 6 a)'!C11</f>
        <v>0</v>
      </c>
      <c r="R4" s="18">
        <f>'Formato 6 a)'!D11</f>
        <v>2926033.03</v>
      </c>
      <c r="S4" s="18">
        <f>'Formato 6 a)'!E11</f>
        <v>2844577.68</v>
      </c>
      <c r="T4" s="18">
        <f>'Formato 6 a)'!F11</f>
        <v>2844577.68</v>
      </c>
      <c r="U4" s="18">
        <f>'Formato 6 a)'!G11</f>
        <v>81455.349999999627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343185.81</v>
      </c>
      <c r="Q5" s="18">
        <f>'Formato 6 a)'!C12</f>
        <v>0</v>
      </c>
      <c r="R5" s="18">
        <f>'Formato 6 a)'!D12</f>
        <v>343185.81</v>
      </c>
      <c r="S5" s="18">
        <f>'Formato 6 a)'!E12</f>
        <v>294782.59999999998</v>
      </c>
      <c r="T5" s="18">
        <f>'Formato 6 a)'!F12</f>
        <v>294782.59999999998</v>
      </c>
      <c r="U5" s="18">
        <f>'Formato 6 a)'!G12</f>
        <v>48403.210000000021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368760.32000000001</v>
      </c>
      <c r="Q6" s="18">
        <f>'Formato 6 a)'!C13</f>
        <v>54361.22</v>
      </c>
      <c r="R6" s="18">
        <f>'Formato 6 a)'!D13</f>
        <v>423121.54000000004</v>
      </c>
      <c r="S6" s="18">
        <f>'Formato 6 a)'!E13</f>
        <v>413976.73</v>
      </c>
      <c r="T6" s="18">
        <f>'Formato 6 a)'!F13</f>
        <v>413976.73</v>
      </c>
      <c r="U6" s="18">
        <f>'Formato 6 a)'!G13</f>
        <v>9144.8100000000559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156587.82999999999</v>
      </c>
      <c r="Q8" s="18">
        <f>'Formato 6 a)'!C15</f>
        <v>237764.95</v>
      </c>
      <c r="R8" s="18">
        <f>'Formato 6 a)'!D15</f>
        <v>394352.78</v>
      </c>
      <c r="S8" s="18">
        <f>'Formato 6 a)'!E15</f>
        <v>228215.58</v>
      </c>
      <c r="T8" s="18">
        <f>'Formato 6 a)'!F15</f>
        <v>228215.58</v>
      </c>
      <c r="U8" s="18">
        <f>'Formato 6 a)'!G15</f>
        <v>166137.20000000004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153800</v>
      </c>
      <c r="Q11" s="18">
        <f>'Formato 6 a)'!C18</f>
        <v>432533</v>
      </c>
      <c r="R11" s="18">
        <f>'Formato 6 a)'!D18</f>
        <v>586333</v>
      </c>
      <c r="S11" s="18">
        <f>'Formato 6 a)'!E18</f>
        <v>325421.56</v>
      </c>
      <c r="T11" s="18">
        <f>'Formato 6 a)'!F18</f>
        <v>325421.56</v>
      </c>
      <c r="U11" s="18">
        <f>'Formato 6 a)'!G18</f>
        <v>260911.44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111400</v>
      </c>
      <c r="Q12" s="18">
        <f>'Formato 6 a)'!C19</f>
        <v>126000</v>
      </c>
      <c r="R12" s="18">
        <f>'Formato 6 a)'!D19</f>
        <v>237400</v>
      </c>
      <c r="S12" s="18">
        <f>'Formato 6 a)'!E19</f>
        <v>111094.21</v>
      </c>
      <c r="T12" s="18">
        <f>'Formato 6 a)'!F19</f>
        <v>111094.21</v>
      </c>
      <c r="U12" s="18">
        <f>'Formato 6 a)'!G19</f>
        <v>126305.79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12900</v>
      </c>
      <c r="Q13" s="18">
        <f>'Formato 6 a)'!C20</f>
        <v>4500</v>
      </c>
      <c r="R13" s="18">
        <f>'Formato 6 a)'!D20</f>
        <v>17400</v>
      </c>
      <c r="S13" s="18">
        <f>'Formato 6 a)'!E20</f>
        <v>8596.5400000000009</v>
      </c>
      <c r="T13" s="18">
        <f>'Formato 6 a)'!F20</f>
        <v>8596.5400000000009</v>
      </c>
      <c r="U13" s="18">
        <f>'Formato 6 a)'!G20</f>
        <v>8803.4599999999991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1500</v>
      </c>
      <c r="Q15" s="18">
        <f>'Formato 6 a)'!C22</f>
        <v>37000</v>
      </c>
      <c r="R15" s="18">
        <f>'Formato 6 a)'!D22</f>
        <v>38500</v>
      </c>
      <c r="S15" s="18">
        <f>'Formato 6 a)'!E22</f>
        <v>11658.87</v>
      </c>
      <c r="T15" s="18">
        <f>'Formato 6 a)'!F22</f>
        <v>11658.87</v>
      </c>
      <c r="U15" s="18">
        <f>'Formato 6 a)'!G22</f>
        <v>26841.129999999997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54000</v>
      </c>
      <c r="R16" s="18">
        <f>'Formato 6 a)'!D23</f>
        <v>54000</v>
      </c>
      <c r="S16" s="18">
        <f>'Formato 6 a)'!E23</f>
        <v>14263.91</v>
      </c>
      <c r="T16" s="18">
        <f>'Formato 6 a)'!F23</f>
        <v>14263.91</v>
      </c>
      <c r="U16" s="18">
        <f>'Formato 6 a)'!G23</f>
        <v>39736.089999999997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21000</v>
      </c>
      <c r="Q17" s="18">
        <f>'Formato 6 a)'!C24</f>
        <v>80000</v>
      </c>
      <c r="R17" s="18">
        <f>'Formato 6 a)'!D24</f>
        <v>101000</v>
      </c>
      <c r="S17" s="18">
        <f>'Formato 6 a)'!E24</f>
        <v>87500</v>
      </c>
      <c r="T17" s="18">
        <f>'Formato 6 a)'!F24</f>
        <v>87500</v>
      </c>
      <c r="U17" s="18">
        <f>'Formato 6 a)'!G24</f>
        <v>13500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53698.38</v>
      </c>
      <c r="R18" s="18">
        <f>'Formato 6 a)'!D25</f>
        <v>53698.38</v>
      </c>
      <c r="S18" s="18">
        <f>'Formato 6 a)'!E25</f>
        <v>42640.21</v>
      </c>
      <c r="T18" s="18">
        <f>'Formato 6 a)'!F25</f>
        <v>42640.21</v>
      </c>
      <c r="U18" s="18">
        <f>'Formato 6 a)'!G25</f>
        <v>11058.169999999998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7000</v>
      </c>
      <c r="Q20" s="18">
        <f>'Formato 6 a)'!C27</f>
        <v>77334.62</v>
      </c>
      <c r="R20" s="18">
        <f>'Formato 6 a)'!D27</f>
        <v>84334.62</v>
      </c>
      <c r="S20" s="18">
        <f>'Formato 6 a)'!E27</f>
        <v>49667.82</v>
      </c>
      <c r="T20" s="18">
        <f>'Formato 6 a)'!F27</f>
        <v>49667.82</v>
      </c>
      <c r="U20" s="18">
        <f>'Formato 6 a)'!G27</f>
        <v>34666.799999999996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7151633.0099999998</v>
      </c>
      <c r="Q21" s="18">
        <f>'Formato 6 a)'!C28</f>
        <v>-1440341.23</v>
      </c>
      <c r="R21" s="18">
        <f>'Formato 6 a)'!D28</f>
        <v>5711291.7799999993</v>
      </c>
      <c r="S21" s="18">
        <f>'Formato 6 a)'!E28</f>
        <v>2027143.8199999998</v>
      </c>
      <c r="T21" s="18">
        <f>'Formato 6 a)'!F28</f>
        <v>2027143.8199999998</v>
      </c>
      <c r="U21" s="18">
        <f>'Formato 6 a)'!G28</f>
        <v>3684147.9599999995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63500</v>
      </c>
      <c r="Q22" s="18">
        <f>'Formato 6 a)'!C29</f>
        <v>0</v>
      </c>
      <c r="R22" s="18">
        <f>'Formato 6 a)'!D29</f>
        <v>63500</v>
      </c>
      <c r="S22" s="18">
        <f>'Formato 6 a)'!E29</f>
        <v>30008.639999999999</v>
      </c>
      <c r="T22" s="18">
        <f>'Formato 6 a)'!F29</f>
        <v>30008.639999999999</v>
      </c>
      <c r="U22" s="18">
        <f>'Formato 6 a)'!G29</f>
        <v>33491.360000000001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30000</v>
      </c>
      <c r="Q23" s="18">
        <f>'Formato 6 a)'!C30</f>
        <v>18000</v>
      </c>
      <c r="R23" s="18">
        <f>'Formato 6 a)'!D30</f>
        <v>48000</v>
      </c>
      <c r="S23" s="18">
        <f>'Formato 6 a)'!E30</f>
        <v>3776</v>
      </c>
      <c r="T23" s="18">
        <f>'Formato 6 a)'!F30</f>
        <v>3776</v>
      </c>
      <c r="U23" s="18">
        <f>'Formato 6 a)'!G30</f>
        <v>44224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6605757.9699999997</v>
      </c>
      <c r="Q24" s="18">
        <f>'Formato 6 a)'!C31</f>
        <v>-1644477.46</v>
      </c>
      <c r="R24" s="18">
        <f>'Formato 6 a)'!D31</f>
        <v>4961280.51</v>
      </c>
      <c r="S24" s="18">
        <f>'Formato 6 a)'!E31</f>
        <v>1610310.28</v>
      </c>
      <c r="T24" s="18">
        <f>'Formato 6 a)'!F31</f>
        <v>1610310.28</v>
      </c>
      <c r="U24" s="18">
        <f>'Formato 6 a)'!G31</f>
        <v>3350970.2299999995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52900</v>
      </c>
      <c r="Q25" s="18">
        <f>'Formato 6 a)'!C32</f>
        <v>20000</v>
      </c>
      <c r="R25" s="18">
        <f>'Formato 6 a)'!D32</f>
        <v>72900</v>
      </c>
      <c r="S25" s="18">
        <f>'Formato 6 a)'!E32</f>
        <v>28514.07</v>
      </c>
      <c r="T25" s="18">
        <f>'Formato 6 a)'!F32</f>
        <v>28514.07</v>
      </c>
      <c r="U25" s="18">
        <f>'Formato 6 a)'!G32</f>
        <v>44385.93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65000</v>
      </c>
      <c r="Q26" s="18">
        <f>'Formato 6 a)'!C33</f>
        <v>70000</v>
      </c>
      <c r="R26" s="18">
        <f>'Formato 6 a)'!D33</f>
        <v>135000</v>
      </c>
      <c r="S26" s="18">
        <f>'Formato 6 a)'!E33</f>
        <v>48658.41</v>
      </c>
      <c r="T26" s="18">
        <f>'Formato 6 a)'!F33</f>
        <v>48658.41</v>
      </c>
      <c r="U26" s="18">
        <f>'Formato 6 a)'!G33</f>
        <v>86341.59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9000</v>
      </c>
      <c r="Q27" s="18">
        <f>'Formato 6 a)'!C34</f>
        <v>48164.35</v>
      </c>
      <c r="R27" s="18">
        <f>'Formato 6 a)'!D34</f>
        <v>57164.35</v>
      </c>
      <c r="S27" s="18">
        <f>'Formato 6 a)'!E34</f>
        <v>27592</v>
      </c>
      <c r="T27" s="18">
        <f>'Formato 6 a)'!F34</f>
        <v>27592</v>
      </c>
      <c r="U27" s="18">
        <f>'Formato 6 a)'!G34</f>
        <v>29572.35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86000</v>
      </c>
      <c r="Q28" s="18">
        <f>'Formato 6 a)'!C35</f>
        <v>2414</v>
      </c>
      <c r="R28" s="18">
        <f>'Formato 6 a)'!D35</f>
        <v>88414</v>
      </c>
      <c r="S28" s="18">
        <f>'Formato 6 a)'!E35</f>
        <v>53124.81</v>
      </c>
      <c r="T28" s="18">
        <f>'Formato 6 a)'!F35</f>
        <v>53124.81</v>
      </c>
      <c r="U28" s="18">
        <f>'Formato 6 a)'!G35</f>
        <v>35289.19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147000</v>
      </c>
      <c r="Q29" s="18">
        <f>'Formato 6 a)'!C36</f>
        <v>0</v>
      </c>
      <c r="R29" s="18">
        <f>'Formato 6 a)'!D36</f>
        <v>147000</v>
      </c>
      <c r="S29" s="18">
        <f>'Formato 6 a)'!E36</f>
        <v>101027.14</v>
      </c>
      <c r="T29" s="18">
        <f>'Formato 6 a)'!F36</f>
        <v>101027.14</v>
      </c>
      <c r="U29" s="18">
        <f>'Formato 6 a)'!G36</f>
        <v>45972.86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92475.04</v>
      </c>
      <c r="Q30" s="18">
        <f>'Formato 6 a)'!C37</f>
        <v>45557.88</v>
      </c>
      <c r="R30" s="18">
        <f>'Formato 6 a)'!D37</f>
        <v>138032.91999999998</v>
      </c>
      <c r="S30" s="18">
        <f>'Formato 6 a)'!E37</f>
        <v>124132.47</v>
      </c>
      <c r="T30" s="18">
        <f>'Formato 6 a)'!F37</f>
        <v>124132.47</v>
      </c>
      <c r="U30" s="18">
        <f>'Formato 6 a)'!G37</f>
        <v>13900.449999999983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626034.62</v>
      </c>
      <c r="R41" s="18">
        <f>'Formato 6 a)'!D48</f>
        <v>626034.62</v>
      </c>
      <c r="S41" s="18">
        <f>'Formato 6 a)'!E48</f>
        <v>247220.78999999998</v>
      </c>
      <c r="T41" s="18">
        <f>'Formato 6 a)'!F48</f>
        <v>247220.78999999998</v>
      </c>
      <c r="U41" s="18">
        <f>'Formato 6 a)'!G48</f>
        <v>378813.83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558186.62</v>
      </c>
      <c r="R42" s="18">
        <f>'Formato 6 a)'!D49</f>
        <v>558186.62</v>
      </c>
      <c r="S42" s="18">
        <f>'Formato 6 a)'!E49</f>
        <v>230725.49</v>
      </c>
      <c r="T42" s="18">
        <f>'Formato 6 a)'!F49</f>
        <v>230725.49</v>
      </c>
      <c r="U42" s="18">
        <f>'Formato 6 a)'!G49</f>
        <v>327461.13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50000</v>
      </c>
      <c r="R43" s="18">
        <f>'Formato 6 a)'!D50</f>
        <v>50000</v>
      </c>
      <c r="S43" s="18">
        <f>'Formato 6 a)'!E50</f>
        <v>0</v>
      </c>
      <c r="T43" s="18">
        <f>'Formato 6 a)'!F50</f>
        <v>0</v>
      </c>
      <c r="U43" s="18">
        <f>'Formato 6 a)'!G50</f>
        <v>50000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17848</v>
      </c>
      <c r="R47" s="18">
        <f>'Formato 6 a)'!D54</f>
        <v>17848</v>
      </c>
      <c r="S47" s="18">
        <f>'Formato 6 a)'!E54</f>
        <v>16495.3</v>
      </c>
      <c r="T47" s="18">
        <f>'Formato 6 a)'!F54</f>
        <v>16495.3</v>
      </c>
      <c r="U47" s="18">
        <f>'Formato 6 a)'!G54</f>
        <v>1352.7000000000007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11100000</v>
      </c>
      <c r="Q150">
        <f>'Formato 6 a)'!C159</f>
        <v>-89647.439999999944</v>
      </c>
      <c r="R150">
        <f>'Formato 6 a)'!D159</f>
        <v>11010352.559999999</v>
      </c>
      <c r="S150">
        <f>'Formato 6 a)'!E159</f>
        <v>6381338.7600000007</v>
      </c>
      <c r="T150">
        <f>'Formato 6 a)'!F159</f>
        <v>6381338.7600000007</v>
      </c>
      <c r="U150">
        <f>'Formato 6 a)'!G159</f>
        <v>4629013.7999999989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view="pageBreakPreview" zoomScale="60" zoomScaleNormal="80" workbookViewId="0">
      <selection activeCell="B11" sqref="B11:D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3" t="s">
        <v>3290</v>
      </c>
      <c r="B1" s="183"/>
      <c r="C1" s="183"/>
      <c r="D1" s="183"/>
      <c r="E1" s="183"/>
      <c r="F1" s="183"/>
      <c r="G1" s="183"/>
    </row>
    <row r="2" spans="1:7" ht="14.25" x14ac:dyDescent="0.45">
      <c r="A2" s="164" t="str">
        <f>ENTE_PUBLICO_A</f>
        <v>INSTITUTO MUNICIPAL DE PLANEACION DE SAN MIGUEL DE ALLENDE, GTO.,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67" t="s">
        <v>277</v>
      </c>
      <c r="B3" s="168"/>
      <c r="C3" s="168"/>
      <c r="D3" s="168"/>
      <c r="E3" s="168"/>
      <c r="F3" s="168"/>
      <c r="G3" s="169"/>
    </row>
    <row r="4" spans="1:7" x14ac:dyDescent="0.25">
      <c r="A4" s="167" t="s">
        <v>431</v>
      </c>
      <c r="B4" s="168"/>
      <c r="C4" s="168"/>
      <c r="D4" s="168"/>
      <c r="E4" s="168"/>
      <c r="F4" s="168"/>
      <c r="G4" s="169"/>
    </row>
    <row r="5" spans="1:7" ht="14.25" x14ac:dyDescent="0.45">
      <c r="A5" s="170" t="str">
        <f>TRIMESTRE</f>
        <v>Del 1 de enero al 31 de diciembre de 2022 (b)</v>
      </c>
      <c r="B5" s="171"/>
      <c r="C5" s="171"/>
      <c r="D5" s="171"/>
      <c r="E5" s="171"/>
      <c r="F5" s="171"/>
      <c r="G5" s="172"/>
    </row>
    <row r="6" spans="1:7" ht="14.25" x14ac:dyDescent="0.4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79" t="s">
        <v>0</v>
      </c>
      <c r="B7" s="181" t="s">
        <v>279</v>
      </c>
      <c r="C7" s="181"/>
      <c r="D7" s="181"/>
      <c r="E7" s="181"/>
      <c r="F7" s="181"/>
      <c r="G7" s="185" t="s">
        <v>280</v>
      </c>
    </row>
    <row r="8" spans="1:7" ht="30" x14ac:dyDescent="0.25">
      <c r="A8" s="18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4"/>
    </row>
    <row r="9" spans="1:7" ht="14.25" x14ac:dyDescent="0.45">
      <c r="A9" s="52" t="s">
        <v>440</v>
      </c>
      <c r="B9" s="59">
        <f>SUM(B10:GASTO_NE_FIN_01)</f>
        <v>11100000</v>
      </c>
      <c r="C9" s="59">
        <f>SUM(C10:GASTO_NE_FIN_02)</f>
        <v>-89647.44</v>
      </c>
      <c r="D9" s="59">
        <f>SUM(D10:GASTO_NE_FIN_03)</f>
        <v>11010352.560000001</v>
      </c>
      <c r="E9" s="59">
        <f>SUM(E10:GASTO_NE_FIN_04)</f>
        <v>6381338.7599999998</v>
      </c>
      <c r="F9" s="59">
        <f>SUM(F10:GASTO_NE_FIN_05)</f>
        <v>6381338.7599999998</v>
      </c>
      <c r="G9" s="59">
        <f>SUM(G10:GASTO_NE_FIN_06)</f>
        <v>4629013.8</v>
      </c>
    </row>
    <row r="10" spans="1:7" s="24" customFormat="1" x14ac:dyDescent="0.25">
      <c r="A10" s="144" t="s">
        <v>432</v>
      </c>
      <c r="B10" s="151">
        <v>11100000</v>
      </c>
      <c r="C10" s="151">
        <v>0</v>
      </c>
      <c r="D10" s="152">
        <f>B10+C10</f>
        <v>11100000</v>
      </c>
      <c r="E10" s="151">
        <v>6381338.7599999998</v>
      </c>
      <c r="F10" s="151">
        <v>6381338.7599999998</v>
      </c>
      <c r="G10" s="77">
        <f>D10-E10</f>
        <v>4718661.24</v>
      </c>
    </row>
    <row r="11" spans="1:7" s="24" customFormat="1" x14ac:dyDescent="0.25">
      <c r="A11" s="144" t="s">
        <v>433</v>
      </c>
      <c r="B11" s="151">
        <v>0</v>
      </c>
      <c r="C11" s="151">
        <v>-89647.44</v>
      </c>
      <c r="D11" s="152">
        <f t="shared" ref="D11" si="0">B11+C11</f>
        <v>-89647.44</v>
      </c>
      <c r="E11" s="60"/>
      <c r="F11" s="60"/>
      <c r="G11" s="77">
        <f t="shared" ref="G11:G17" si="1">D11-E11</f>
        <v>-89647.44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1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1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1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1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1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2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2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2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2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2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2"/>
        <v>0</v>
      </c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>
        <f t="shared" si="2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11100000</v>
      </c>
      <c r="C29" s="61">
        <f>GASTO_NE_T2+GASTO_E_T2</f>
        <v>-89647.44</v>
      </c>
      <c r="D29" s="61">
        <f>GASTO_NE_T3+GASTO_E_T3</f>
        <v>11010352.560000001</v>
      </c>
      <c r="E29" s="61">
        <f>GASTO_NE_T4+GASTO_E_T4</f>
        <v>6381338.7599999998</v>
      </c>
      <c r="F29" s="61">
        <f>GASTO_NE_T5+GASTO_E_T5</f>
        <v>6381338.7599999998</v>
      </c>
      <c r="G29" s="61">
        <f>GASTO_NE_T6+GASTO_E_T6</f>
        <v>4629013.8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11100000</v>
      </c>
      <c r="Q2" s="18">
        <f>GASTO_NE_T2</f>
        <v>-89647.44</v>
      </c>
      <c r="R2" s="18">
        <f>GASTO_NE_T3</f>
        <v>11010352.560000001</v>
      </c>
      <c r="S2" s="18">
        <f>GASTO_NE_T4</f>
        <v>6381338.7599999998</v>
      </c>
      <c r="T2" s="18">
        <f>GASTO_NE_T5</f>
        <v>6381338.7599999998</v>
      </c>
      <c r="U2" s="18">
        <f>GASTO_NE_T6</f>
        <v>4629013.8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11100000</v>
      </c>
      <c r="Q4" s="18">
        <f>TOTAL_E_T2</f>
        <v>-89647.44</v>
      </c>
      <c r="R4" s="18">
        <f>TOTAL_E_T3</f>
        <v>11010352.560000001</v>
      </c>
      <c r="S4" s="18">
        <f>TOTAL_E_T4</f>
        <v>6381338.7599999998</v>
      </c>
      <c r="T4" s="18">
        <f>TOTAL_E_T5</f>
        <v>6381338.7599999998</v>
      </c>
      <c r="U4" s="18">
        <f>TOTAL_E_T6</f>
        <v>4629013.8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view="pageBreakPreview" topLeftCell="A73" zoomScale="60" zoomScaleNormal="80" workbookViewId="0">
      <selection activeCell="B13" sqref="B13:F1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9" t="s">
        <v>3289</v>
      </c>
      <c r="B1" s="190"/>
      <c r="C1" s="190"/>
      <c r="D1" s="190"/>
      <c r="E1" s="190"/>
      <c r="F1" s="190"/>
      <c r="G1" s="190"/>
    </row>
    <row r="2" spans="1:7" ht="14.25" x14ac:dyDescent="0.45">
      <c r="A2" s="164" t="str">
        <f>ENTE_PUBLICO_A</f>
        <v>INSTITUTO MUNICIPAL DE PLANEACION DE SAN MIGUEL DE ALLENDE, GTO.,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67" t="s">
        <v>396</v>
      </c>
      <c r="B3" s="168"/>
      <c r="C3" s="168"/>
      <c r="D3" s="168"/>
      <c r="E3" s="168"/>
      <c r="F3" s="168"/>
      <c r="G3" s="169"/>
    </row>
    <row r="4" spans="1:7" x14ac:dyDescent="0.25">
      <c r="A4" s="167" t="s">
        <v>397</v>
      </c>
      <c r="B4" s="168"/>
      <c r="C4" s="168"/>
      <c r="D4" s="168"/>
      <c r="E4" s="168"/>
      <c r="F4" s="168"/>
      <c r="G4" s="169"/>
    </row>
    <row r="5" spans="1:7" ht="14.25" x14ac:dyDescent="0.45">
      <c r="A5" s="170" t="str">
        <f>TRIMESTRE</f>
        <v>Del 1 de enero al 31 de diciembre de 2022 (b)</v>
      </c>
      <c r="B5" s="171"/>
      <c r="C5" s="171"/>
      <c r="D5" s="171"/>
      <c r="E5" s="171"/>
      <c r="F5" s="171"/>
      <c r="G5" s="172"/>
    </row>
    <row r="6" spans="1:7" ht="14.25" x14ac:dyDescent="0.4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68" t="s">
        <v>0</v>
      </c>
      <c r="B7" s="173" t="s">
        <v>279</v>
      </c>
      <c r="C7" s="174"/>
      <c r="D7" s="174"/>
      <c r="E7" s="174"/>
      <c r="F7" s="175"/>
      <c r="G7" s="185" t="s">
        <v>3286</v>
      </c>
    </row>
    <row r="8" spans="1:7" ht="30.75" customHeight="1" x14ac:dyDescent="0.25">
      <c r="A8" s="16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4"/>
    </row>
    <row r="9" spans="1:7" ht="14.25" x14ac:dyDescent="0.45">
      <c r="A9" s="52" t="s">
        <v>363</v>
      </c>
      <c r="B9" s="70">
        <f>SUM(B10,B19,B27,B37)</f>
        <v>11100000</v>
      </c>
      <c r="C9" s="70">
        <f t="shared" ref="C9:G9" si="0">SUM(C10,C19,C27,C37)</f>
        <v>-89647.44</v>
      </c>
      <c r="D9" s="70">
        <f t="shared" si="0"/>
        <v>11010352.560000001</v>
      </c>
      <c r="E9" s="70">
        <f t="shared" si="0"/>
        <v>6381338.7599999998</v>
      </c>
      <c r="F9" s="70">
        <f t="shared" si="0"/>
        <v>6381338.7599999998</v>
      </c>
      <c r="G9" s="70">
        <f t="shared" si="0"/>
        <v>4629013.8000000007</v>
      </c>
    </row>
    <row r="10" spans="1:7" ht="14.25" x14ac:dyDescent="0.45">
      <c r="A10" s="53" t="s">
        <v>364</v>
      </c>
      <c r="B10" s="71">
        <f>SUM(B11:B18)</f>
        <v>11100000</v>
      </c>
      <c r="C10" s="71">
        <f t="shared" ref="C10:F10" si="1">SUM(C11:C18)</f>
        <v>-89647.44</v>
      </c>
      <c r="D10" s="71">
        <f t="shared" si="1"/>
        <v>11010352.560000001</v>
      </c>
      <c r="E10" s="71">
        <f t="shared" si="1"/>
        <v>6381338.7599999998</v>
      </c>
      <c r="F10" s="71">
        <f t="shared" si="1"/>
        <v>6381338.7599999998</v>
      </c>
      <c r="G10" s="71">
        <f>SUM(G11:G18)</f>
        <v>4629013.8000000007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155">
        <v>11100000</v>
      </c>
      <c r="C13" s="155">
        <v>-89647.44</v>
      </c>
      <c r="D13" s="156">
        <f t="shared" ref="D13" si="3">B13+C13</f>
        <v>11010352.560000001</v>
      </c>
      <c r="E13" s="155">
        <v>6381338.7599999998</v>
      </c>
      <c r="F13" s="155">
        <v>6381338.7599999998</v>
      </c>
      <c r="G13" s="72">
        <f t="shared" si="2"/>
        <v>4629013.8000000007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4">SUM(C20:C26)</f>
        <v>0</v>
      </c>
      <c r="D19" s="71">
        <f t="shared" si="4"/>
        <v>0</v>
      </c>
      <c r="E19" s="71">
        <f t="shared" si="4"/>
        <v>0</v>
      </c>
      <c r="F19" s="71">
        <f t="shared" si="4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5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5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5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5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5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5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6">SUM(C28:C36)</f>
        <v>0</v>
      </c>
      <c r="D27" s="71">
        <f t="shared" si="6"/>
        <v>0</v>
      </c>
      <c r="E27" s="71">
        <f t="shared" si="6"/>
        <v>0</v>
      </c>
      <c r="F27" s="71">
        <f t="shared" si="6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7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7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7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7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7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7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7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7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8">SUM(C38:C41)</f>
        <v>0</v>
      </c>
      <c r="D37" s="71">
        <f t="shared" si="8"/>
        <v>0</v>
      </c>
      <c r="E37" s="71">
        <f t="shared" si="8"/>
        <v>0</v>
      </c>
      <c r="F37" s="71">
        <f t="shared" si="8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9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9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9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0">SUM(C44,C53,C61,C71)</f>
        <v>0</v>
      </c>
      <c r="D43" s="73">
        <f t="shared" si="10"/>
        <v>0</v>
      </c>
      <c r="E43" s="73">
        <f t="shared" si="10"/>
        <v>0</v>
      </c>
      <c r="F43" s="73">
        <f t="shared" si="10"/>
        <v>0</v>
      </c>
      <c r="G43" s="73">
        <f t="shared" si="10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1">SUM(C45:C52)</f>
        <v>0</v>
      </c>
      <c r="D44" s="72">
        <f t="shared" si="11"/>
        <v>0</v>
      </c>
      <c r="E44" s="72">
        <f t="shared" si="11"/>
        <v>0</v>
      </c>
      <c r="F44" s="72">
        <f t="shared" si="11"/>
        <v>0</v>
      </c>
      <c r="G44" s="72">
        <f t="shared" si="11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2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2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2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2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2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2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2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3">SUM(C54:C60)</f>
        <v>0</v>
      </c>
      <c r="D53" s="71">
        <f t="shared" si="13"/>
        <v>0</v>
      </c>
      <c r="E53" s="71">
        <f t="shared" si="13"/>
        <v>0</v>
      </c>
      <c r="F53" s="71">
        <f t="shared" si="13"/>
        <v>0</v>
      </c>
      <c r="G53" s="71">
        <f t="shared" si="13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4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4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4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4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4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4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5">SUM(C62:C70)</f>
        <v>0</v>
      </c>
      <c r="D61" s="71">
        <f t="shared" si="15"/>
        <v>0</v>
      </c>
      <c r="E61" s="71">
        <f t="shared" si="15"/>
        <v>0</v>
      </c>
      <c r="F61" s="71">
        <f t="shared" si="15"/>
        <v>0</v>
      </c>
      <c r="G61" s="71">
        <f t="shared" si="15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6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6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6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6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6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6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6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6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7">SUM(C72:C75)</f>
        <v>0</v>
      </c>
      <c r="D71" s="74">
        <f t="shared" si="17"/>
        <v>0</v>
      </c>
      <c r="E71" s="74">
        <f t="shared" si="17"/>
        <v>0</v>
      </c>
      <c r="F71" s="74">
        <f t="shared" si="17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8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8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8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11100000</v>
      </c>
      <c r="C77" s="73">
        <f t="shared" ref="C77:F77" si="19">C43+C9</f>
        <v>-89647.44</v>
      </c>
      <c r="D77" s="73">
        <f t="shared" si="19"/>
        <v>11010352.560000001</v>
      </c>
      <c r="E77" s="73">
        <f t="shared" si="19"/>
        <v>6381338.7599999998</v>
      </c>
      <c r="F77" s="73">
        <f t="shared" si="19"/>
        <v>6381338.7599999998</v>
      </c>
      <c r="G77" s="73">
        <f>G43+G9</f>
        <v>4629013.8000000007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11100000</v>
      </c>
      <c r="Q2" s="18">
        <f>'Formato 6 c)'!C9</f>
        <v>-89647.44</v>
      </c>
      <c r="R2" s="18">
        <f>'Formato 6 c)'!D9</f>
        <v>11010352.560000001</v>
      </c>
      <c r="S2" s="18">
        <f>'Formato 6 c)'!E9</f>
        <v>6381338.7599999998</v>
      </c>
      <c r="T2" s="18">
        <f>'Formato 6 c)'!F9</f>
        <v>6381338.7599999998</v>
      </c>
      <c r="U2" s="18">
        <f>'Formato 6 c)'!G9</f>
        <v>4629013.8000000007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11100000</v>
      </c>
      <c r="Q3" s="18">
        <f>'Formato 6 c)'!C10</f>
        <v>-89647.44</v>
      </c>
      <c r="R3" s="18">
        <f>'Formato 6 c)'!D10</f>
        <v>11010352.560000001</v>
      </c>
      <c r="S3" s="18">
        <f>'Formato 6 c)'!E10</f>
        <v>6381338.7599999998</v>
      </c>
      <c r="T3" s="18">
        <f>'Formato 6 c)'!F10</f>
        <v>6381338.7599999998</v>
      </c>
      <c r="U3" s="18">
        <f>'Formato 6 c)'!G10</f>
        <v>4629013.8000000007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11100000</v>
      </c>
      <c r="Q6" s="18">
        <f>'Formato 6 c)'!C13</f>
        <v>-89647.44</v>
      </c>
      <c r="R6" s="18">
        <f>'Formato 6 c)'!D13</f>
        <v>11010352.560000001</v>
      </c>
      <c r="S6" s="18">
        <f>'Formato 6 c)'!E13</f>
        <v>6381338.7599999998</v>
      </c>
      <c r="T6" s="18">
        <f>'Formato 6 c)'!F13</f>
        <v>6381338.7599999998</v>
      </c>
      <c r="U6" s="18">
        <f>'Formato 6 c)'!G13</f>
        <v>4629013.8000000007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11100000</v>
      </c>
      <c r="Q68" s="18">
        <f>'Formato 6 c)'!C77</f>
        <v>-89647.44</v>
      </c>
      <c r="R68" s="18">
        <f>'Formato 6 c)'!D77</f>
        <v>11010352.560000001</v>
      </c>
      <c r="S68" s="18">
        <f>'Formato 6 c)'!E77</f>
        <v>6381338.7599999998</v>
      </c>
      <c r="T68" s="18">
        <f>'Formato 6 c)'!F77</f>
        <v>6381338.7599999998</v>
      </c>
      <c r="U68" s="18">
        <f>'Formato 6 c)'!G77</f>
        <v>4629013.8000000007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PLANEACION DE SAN MIGUEL DE ALLENDE, GTO., Gobierno del Estado de Guanajuato</v>
      </c>
    </row>
    <row r="7" spans="2:3" ht="14.25" x14ac:dyDescent="0.45">
      <c r="C7" t="str">
        <f>CONCATENATE(ENTE_PUBLICO," (a)")</f>
        <v>INSTITUTO MUNICIPAL DE PLANEACION DE SAN MIGUEL DE ALLENDE,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view="pageBreakPreview" topLeftCell="A10" zoomScale="60" zoomScaleNormal="80" workbookViewId="0">
      <selection activeCell="B10" sqref="B10:F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3" t="s">
        <v>3287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ENTE_PUBLICO_A</f>
        <v>INSTITUTO MUNICIPAL DE PLANEACION DE SAN MIGUEL DE ALLENDE, GTO.,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70" t="s">
        <v>277</v>
      </c>
      <c r="B3" s="171"/>
      <c r="C3" s="171"/>
      <c r="D3" s="171"/>
      <c r="E3" s="171"/>
      <c r="F3" s="171"/>
      <c r="G3" s="172"/>
    </row>
    <row r="4" spans="1:7" x14ac:dyDescent="0.25">
      <c r="A4" s="170" t="s">
        <v>399</v>
      </c>
      <c r="B4" s="171"/>
      <c r="C4" s="171"/>
      <c r="D4" s="171"/>
      <c r="E4" s="171"/>
      <c r="F4" s="171"/>
      <c r="G4" s="172"/>
    </row>
    <row r="5" spans="1:7" ht="14.25" x14ac:dyDescent="0.45">
      <c r="A5" s="170" t="str">
        <f>TRIMESTRE</f>
        <v>Del 1 de enero al 31 de diciembre de 2022 (b)</v>
      </c>
      <c r="B5" s="171"/>
      <c r="C5" s="171"/>
      <c r="D5" s="171"/>
      <c r="E5" s="171"/>
      <c r="F5" s="171"/>
      <c r="G5" s="172"/>
    </row>
    <row r="6" spans="1:7" ht="14.25" x14ac:dyDescent="0.4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79" t="s">
        <v>361</v>
      </c>
      <c r="B7" s="184" t="s">
        <v>279</v>
      </c>
      <c r="C7" s="184"/>
      <c r="D7" s="184"/>
      <c r="E7" s="184"/>
      <c r="F7" s="184"/>
      <c r="G7" s="184" t="s">
        <v>280</v>
      </c>
    </row>
    <row r="8" spans="1:7" ht="29.25" customHeight="1" x14ac:dyDescent="0.25">
      <c r="A8" s="18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1"/>
    </row>
    <row r="9" spans="1:7" ht="14.25" x14ac:dyDescent="0.45">
      <c r="A9" s="52" t="s">
        <v>400</v>
      </c>
      <c r="B9" s="66">
        <f>SUM(B10,B11,B12,B15,B16,B19)</f>
        <v>3794566.99</v>
      </c>
      <c r="C9" s="66">
        <f t="shared" ref="C9:F9" si="0">SUM(C10,C11,C12,C15,C16,C19)</f>
        <v>292126.17</v>
      </c>
      <c r="D9" s="66">
        <f t="shared" si="0"/>
        <v>4086693.16</v>
      </c>
      <c r="E9" s="66">
        <f t="shared" si="0"/>
        <v>3781552.59</v>
      </c>
      <c r="F9" s="66">
        <f t="shared" si="0"/>
        <v>3781552.59</v>
      </c>
      <c r="G9" s="66">
        <f>SUM(G10,G11,G12,G15,G16,G19)</f>
        <v>305140.5700000003</v>
      </c>
    </row>
    <row r="10" spans="1:7" x14ac:dyDescent="0.25">
      <c r="A10" s="53" t="s">
        <v>401</v>
      </c>
      <c r="B10" s="157">
        <v>3794566.99</v>
      </c>
      <c r="C10" s="157">
        <v>292126.17</v>
      </c>
      <c r="D10" s="158">
        <f>B10+C10</f>
        <v>4086693.16</v>
      </c>
      <c r="E10" s="157">
        <v>3781552.59</v>
      </c>
      <c r="F10" s="157">
        <v>3781552.59</v>
      </c>
      <c r="G10" s="67">
        <f>D10-E10</f>
        <v>305140.5700000003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3794566.99</v>
      </c>
      <c r="C33" s="66">
        <f t="shared" ref="C33:G33" si="9">C21+C9</f>
        <v>292126.17</v>
      </c>
      <c r="D33" s="66">
        <f t="shared" si="9"/>
        <v>4086693.16</v>
      </c>
      <c r="E33" s="66">
        <f t="shared" si="9"/>
        <v>3781552.59</v>
      </c>
      <c r="F33" s="66">
        <f t="shared" si="9"/>
        <v>3781552.59</v>
      </c>
      <c r="G33" s="66">
        <f t="shared" si="9"/>
        <v>305140.5700000003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3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3794566.99</v>
      </c>
      <c r="Q2" s="18">
        <f>'Formato 6 d)'!C9</f>
        <v>292126.17</v>
      </c>
      <c r="R2" s="18">
        <f>'Formato 6 d)'!D9</f>
        <v>4086693.16</v>
      </c>
      <c r="S2" s="18">
        <f>'Formato 6 d)'!E9</f>
        <v>3781552.59</v>
      </c>
      <c r="T2" s="18">
        <f>'Formato 6 d)'!F9</f>
        <v>3781552.59</v>
      </c>
      <c r="U2" s="18">
        <f>'Formato 6 d)'!G9</f>
        <v>305140.5700000003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3794566.99</v>
      </c>
      <c r="Q3" s="18">
        <f>'Formato 6 d)'!C10</f>
        <v>292126.17</v>
      </c>
      <c r="R3" s="18">
        <f>'Formato 6 d)'!D10</f>
        <v>4086693.16</v>
      </c>
      <c r="S3" s="18">
        <f>'Formato 6 d)'!E10</f>
        <v>3781552.59</v>
      </c>
      <c r="T3" s="18">
        <f>'Formato 6 d)'!F10</f>
        <v>3781552.59</v>
      </c>
      <c r="U3" s="18">
        <f>'Formato 6 d)'!G10</f>
        <v>305140.5700000003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3794566.99</v>
      </c>
      <c r="Q24" s="18">
        <f>'Formato 6 d)'!C33</f>
        <v>292126.17</v>
      </c>
      <c r="R24" s="18">
        <f>'Formato 6 d)'!D33</f>
        <v>4086693.16</v>
      </c>
      <c r="S24" s="18">
        <f>'Formato 6 d)'!E33</f>
        <v>3781552.59</v>
      </c>
      <c r="T24" s="18">
        <f>'Formato 6 d)'!F33</f>
        <v>3781552.59</v>
      </c>
      <c r="U24" s="18">
        <f>'Formato 6 d)'!G33</f>
        <v>305140.5700000003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view="pageBreakPreview" zoomScale="60" zoomScaleNormal="85" zoomScalePageLayoutView="90" workbookViewId="0">
      <selection activeCell="G36" sqref="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2" t="s">
        <v>413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ENTIDAD</f>
        <v>Municipio de San Miguel de Allende, Gobierno del Estado de Guanajuato</v>
      </c>
      <c r="B2" s="165"/>
      <c r="C2" s="165"/>
      <c r="D2" s="165"/>
      <c r="E2" s="165"/>
      <c r="F2" s="165"/>
      <c r="G2" s="166"/>
    </row>
    <row r="3" spans="1:7" ht="14.25" x14ac:dyDescent="0.45">
      <c r="A3" s="167" t="s">
        <v>414</v>
      </c>
      <c r="B3" s="168"/>
      <c r="C3" s="168"/>
      <c r="D3" s="168"/>
      <c r="E3" s="168"/>
      <c r="F3" s="168"/>
      <c r="G3" s="169"/>
    </row>
    <row r="4" spans="1:7" ht="14.25" x14ac:dyDescent="0.45">
      <c r="A4" s="167" t="s">
        <v>118</v>
      </c>
      <c r="B4" s="168"/>
      <c r="C4" s="168"/>
      <c r="D4" s="168"/>
      <c r="E4" s="168"/>
      <c r="F4" s="168"/>
      <c r="G4" s="169"/>
    </row>
    <row r="5" spans="1:7" ht="14.25" x14ac:dyDescent="0.45">
      <c r="A5" s="167" t="s">
        <v>415</v>
      </c>
      <c r="B5" s="168"/>
      <c r="C5" s="168"/>
      <c r="D5" s="168"/>
      <c r="E5" s="168"/>
      <c r="F5" s="168"/>
      <c r="G5" s="169"/>
    </row>
    <row r="6" spans="1:7" x14ac:dyDescent="0.25">
      <c r="A6" s="179" t="s">
        <v>3288</v>
      </c>
      <c r="B6" s="51">
        <f>ANIO1P</f>
        <v>2023</v>
      </c>
      <c r="C6" s="192" t="str">
        <f>ANIO2P</f>
        <v>2024 (d)</v>
      </c>
      <c r="D6" s="192" t="str">
        <f>ANIO3P</f>
        <v>2025 (d)</v>
      </c>
      <c r="E6" s="192" t="str">
        <f>ANIO4P</f>
        <v>2026 (d)</v>
      </c>
      <c r="F6" s="192" t="str">
        <f>ANIO5P</f>
        <v>2027 (d)</v>
      </c>
      <c r="G6" s="192" t="str">
        <f>ANIO6P</f>
        <v>2028 (d)</v>
      </c>
    </row>
    <row r="7" spans="1:7" ht="48" customHeight="1" x14ac:dyDescent="0.25">
      <c r="A7" s="180"/>
      <c r="B7" s="88" t="s">
        <v>3291</v>
      </c>
      <c r="C7" s="193"/>
      <c r="D7" s="193"/>
      <c r="E7" s="193"/>
      <c r="F7" s="193"/>
      <c r="G7" s="193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view="pageBreakPreview" zoomScale="6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2" t="s">
        <v>451</v>
      </c>
      <c r="B1" s="182"/>
      <c r="C1" s="182"/>
      <c r="D1" s="182"/>
      <c r="E1" s="182"/>
      <c r="F1" s="182"/>
      <c r="G1" s="182"/>
    </row>
    <row r="2" spans="1:7" customFormat="1" ht="14.25" x14ac:dyDescent="0.45">
      <c r="A2" s="164" t="str">
        <f>ENTIDAD</f>
        <v>Municipio de San Miguel de Allende, Gobierno del Estado de Guanajuato</v>
      </c>
      <c r="B2" s="165"/>
      <c r="C2" s="165"/>
      <c r="D2" s="165"/>
      <c r="E2" s="165"/>
      <c r="F2" s="165"/>
      <c r="G2" s="166"/>
    </row>
    <row r="3" spans="1:7" customFormat="1" ht="14.25" x14ac:dyDescent="0.45">
      <c r="A3" s="167" t="s">
        <v>452</v>
      </c>
      <c r="B3" s="168"/>
      <c r="C3" s="168"/>
      <c r="D3" s="168"/>
      <c r="E3" s="168"/>
      <c r="F3" s="168"/>
      <c r="G3" s="169"/>
    </row>
    <row r="4" spans="1:7" customFormat="1" ht="14.25" x14ac:dyDescent="0.45">
      <c r="A4" s="167" t="s">
        <v>118</v>
      </c>
      <c r="B4" s="168"/>
      <c r="C4" s="168"/>
      <c r="D4" s="168"/>
      <c r="E4" s="168"/>
      <c r="F4" s="168"/>
      <c r="G4" s="169"/>
    </row>
    <row r="5" spans="1:7" customFormat="1" ht="14.25" x14ac:dyDescent="0.45">
      <c r="A5" s="167" t="s">
        <v>415</v>
      </c>
      <c r="B5" s="168"/>
      <c r="C5" s="168"/>
      <c r="D5" s="168"/>
      <c r="E5" s="168"/>
      <c r="F5" s="168"/>
      <c r="G5" s="169"/>
    </row>
    <row r="6" spans="1:7" customFormat="1" x14ac:dyDescent="0.25">
      <c r="A6" s="194" t="s">
        <v>3142</v>
      </c>
      <c r="B6" s="51">
        <f>ANIO1P</f>
        <v>2023</v>
      </c>
      <c r="C6" s="192" t="str">
        <f>ANIO2P</f>
        <v>2024 (d)</v>
      </c>
      <c r="D6" s="192" t="str">
        <f>ANIO3P</f>
        <v>2025 (d)</v>
      </c>
      <c r="E6" s="192" t="str">
        <f>ANIO4P</f>
        <v>2026 (d)</v>
      </c>
      <c r="F6" s="192" t="str">
        <f>ANIO5P</f>
        <v>2027 (d)</v>
      </c>
      <c r="G6" s="192" t="str">
        <f>ANIO6P</f>
        <v>2028 (d)</v>
      </c>
    </row>
    <row r="7" spans="1:7" customFormat="1" ht="48" customHeight="1" x14ac:dyDescent="0.25">
      <c r="A7" s="195"/>
      <c r="B7" s="88" t="s">
        <v>3291</v>
      </c>
      <c r="C7" s="193"/>
      <c r="D7" s="193"/>
      <c r="E7" s="193"/>
      <c r="F7" s="193"/>
      <c r="G7" s="193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view="pageBreakPreview" topLeftCell="A19" zoomScale="60" zoomScaleNormal="80" workbookViewId="0">
      <selection activeCell="G17" sqref="G1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2" t="s">
        <v>466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ENTIDAD</f>
        <v>Municipio de San Miguel de Allende, Gobierno del Estado de Guanajuato</v>
      </c>
      <c r="B2" s="165"/>
      <c r="C2" s="165"/>
      <c r="D2" s="165"/>
      <c r="E2" s="165"/>
      <c r="F2" s="165"/>
      <c r="G2" s="166"/>
    </row>
    <row r="3" spans="1:7" ht="14.25" x14ac:dyDescent="0.45">
      <c r="A3" s="167" t="s">
        <v>467</v>
      </c>
      <c r="B3" s="168"/>
      <c r="C3" s="168"/>
      <c r="D3" s="168"/>
      <c r="E3" s="168"/>
      <c r="F3" s="168"/>
      <c r="G3" s="169"/>
    </row>
    <row r="4" spans="1:7" ht="14.25" x14ac:dyDescent="0.45">
      <c r="A4" s="173" t="s">
        <v>118</v>
      </c>
      <c r="B4" s="174"/>
      <c r="C4" s="174"/>
      <c r="D4" s="174"/>
      <c r="E4" s="174"/>
      <c r="F4" s="174"/>
      <c r="G4" s="175"/>
    </row>
    <row r="5" spans="1:7" x14ac:dyDescent="0.25">
      <c r="A5" s="199" t="s">
        <v>3288</v>
      </c>
      <c r="B5" s="197" t="str">
        <f>ANIO5R</f>
        <v>2017 ¹ (c)</v>
      </c>
      <c r="C5" s="197" t="str">
        <f>ANIO4R</f>
        <v>2018 ¹ (c)</v>
      </c>
      <c r="D5" s="197" t="str">
        <f>ANIO3R</f>
        <v>2019 ¹ (c)</v>
      </c>
      <c r="E5" s="197" t="str">
        <f>ANIO2R</f>
        <v>2020 ¹ (c)</v>
      </c>
      <c r="F5" s="197" t="str">
        <f>ANIO1R</f>
        <v>2021 ¹ (c)</v>
      </c>
      <c r="G5" s="51">
        <f>ANIO_INFORME</f>
        <v>2022</v>
      </c>
    </row>
    <row r="6" spans="1:7" ht="32.1" customHeight="1" x14ac:dyDescent="0.25">
      <c r="A6" s="200"/>
      <c r="B6" s="198"/>
      <c r="C6" s="198"/>
      <c r="D6" s="198"/>
      <c r="E6" s="198"/>
      <c r="F6" s="198"/>
      <c r="G6" s="88" t="s">
        <v>3294</v>
      </c>
    </row>
    <row r="7" spans="1:7" x14ac:dyDescent="0.25">
      <c r="A7" s="52" t="s">
        <v>468</v>
      </c>
      <c r="B7" s="59">
        <f>SUM(B8:B19)</f>
        <v>2017591.2999999998</v>
      </c>
      <c r="C7" s="59">
        <f t="shared" ref="C7:G7" si="0">SUM(C8:C19)</f>
        <v>1491628.41</v>
      </c>
      <c r="D7" s="59">
        <f t="shared" si="0"/>
        <v>3926546.27</v>
      </c>
      <c r="E7" s="59">
        <f t="shared" si="0"/>
        <v>4359600.75</v>
      </c>
      <c r="F7" s="59">
        <f t="shared" si="0"/>
        <v>4988733.3</v>
      </c>
      <c r="G7" s="59">
        <f t="shared" si="0"/>
        <v>8973299.75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159">
        <v>12534.44</v>
      </c>
      <c r="C14" s="159">
        <v>11661.47</v>
      </c>
      <c r="D14" s="159">
        <v>10101.86</v>
      </c>
      <c r="E14" s="159">
        <v>52477.18</v>
      </c>
      <c r="F14" s="151">
        <v>145147.5</v>
      </c>
      <c r="G14" s="151">
        <v>129714.75</v>
      </c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159">
        <v>1025056.86</v>
      </c>
      <c r="C17" s="159">
        <v>1479966.94</v>
      </c>
      <c r="D17" s="159">
        <v>3916444.41</v>
      </c>
      <c r="E17" s="159">
        <v>4307123.57</v>
      </c>
      <c r="F17" s="151">
        <v>4843585.8</v>
      </c>
      <c r="G17" s="151">
        <v>8843585</v>
      </c>
    </row>
    <row r="18" spans="1:7" x14ac:dyDescent="0.25">
      <c r="A18" s="53" t="s">
        <v>478</v>
      </c>
      <c r="B18" s="159">
        <v>980000</v>
      </c>
      <c r="C18" s="159"/>
      <c r="D18" s="159"/>
      <c r="E18" s="159"/>
      <c r="F18" s="159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2017591.2999999998</v>
      </c>
      <c r="C31" s="61">
        <f t="shared" ref="C31:G31" si="3">C7+C21+C28</f>
        <v>1491628.41</v>
      </c>
      <c r="D31" s="61">
        <f t="shared" si="3"/>
        <v>3926546.27</v>
      </c>
      <c r="E31" s="61">
        <f t="shared" si="3"/>
        <v>4359600.75</v>
      </c>
      <c r="F31" s="61">
        <f t="shared" si="3"/>
        <v>4988733.3</v>
      </c>
      <c r="G31" s="61">
        <f t="shared" si="3"/>
        <v>8973299.75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159"/>
      <c r="C34" s="159"/>
      <c r="D34" s="159">
        <v>171653.43</v>
      </c>
      <c r="E34" s="159">
        <v>1433258.86</v>
      </c>
      <c r="F34" s="159">
        <v>265216.14</v>
      </c>
      <c r="G34" s="60"/>
    </row>
    <row r="35" spans="1:7" ht="30" x14ac:dyDescent="0.25">
      <c r="A35" s="57" t="s">
        <v>488</v>
      </c>
      <c r="B35" s="159">
        <v>-165064.18</v>
      </c>
      <c r="C35" s="159">
        <v>36984.949999999997</v>
      </c>
      <c r="D35" s="159"/>
      <c r="E35" s="159"/>
      <c r="F35" s="159"/>
      <c r="G35" s="60"/>
    </row>
    <row r="36" spans="1:7" x14ac:dyDescent="0.25">
      <c r="A36" s="55" t="s">
        <v>489</v>
      </c>
      <c r="B36" s="61">
        <f>B34+B35</f>
        <v>-165064.18</v>
      </c>
      <c r="C36" s="61">
        <f t="shared" ref="C36:G36" si="4">C34+C35</f>
        <v>36984.949999999997</v>
      </c>
      <c r="D36" s="61">
        <f t="shared" si="4"/>
        <v>171653.43</v>
      </c>
      <c r="E36" s="61">
        <f t="shared" si="4"/>
        <v>1433258.86</v>
      </c>
      <c r="F36" s="61">
        <f t="shared" si="4"/>
        <v>265216.14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6" t="s">
        <v>3292</v>
      </c>
      <c r="B39" s="196"/>
      <c r="C39" s="196"/>
      <c r="D39" s="196"/>
      <c r="E39" s="196"/>
      <c r="F39" s="196"/>
      <c r="G39" s="196"/>
    </row>
    <row r="40" spans="1:7" ht="15" customHeight="1" x14ac:dyDescent="0.25">
      <c r="A40" s="196" t="s">
        <v>3293</v>
      </c>
      <c r="B40" s="196"/>
      <c r="C40" s="196"/>
      <c r="D40" s="196"/>
      <c r="E40" s="196"/>
      <c r="F40" s="196"/>
      <c r="G40" s="19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2017591.2999999998</v>
      </c>
      <c r="Q2" s="18">
        <f>'Formato 7 c)'!C7</f>
        <v>1491628.41</v>
      </c>
      <c r="R2" s="18">
        <f>'Formato 7 c)'!D7</f>
        <v>3926546.27</v>
      </c>
      <c r="S2" s="18">
        <f>'Formato 7 c)'!E7</f>
        <v>4359600.75</v>
      </c>
      <c r="T2" s="18">
        <f>'Formato 7 c)'!F7</f>
        <v>4988733.3</v>
      </c>
      <c r="U2" s="18">
        <f>'Formato 7 c)'!G7</f>
        <v>8973299.75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12534.44</v>
      </c>
      <c r="Q9" s="18">
        <f>'Formato 7 c)'!C14</f>
        <v>11661.47</v>
      </c>
      <c r="R9" s="18">
        <f>'Formato 7 c)'!D14</f>
        <v>10101.86</v>
      </c>
      <c r="S9" s="18">
        <f>'Formato 7 c)'!E14</f>
        <v>52477.18</v>
      </c>
      <c r="T9" s="18">
        <f>'Formato 7 c)'!F14</f>
        <v>145147.5</v>
      </c>
      <c r="U9" s="18">
        <f>'Formato 7 c)'!G14</f>
        <v>129714.75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1025056.86</v>
      </c>
      <c r="Q12" s="18">
        <f>'Formato 7 c)'!C17</f>
        <v>1479966.94</v>
      </c>
      <c r="R12" s="18">
        <f>'Formato 7 c)'!D17</f>
        <v>3916444.41</v>
      </c>
      <c r="S12" s="18">
        <f>'Formato 7 c)'!E17</f>
        <v>4307123.57</v>
      </c>
      <c r="T12" s="18">
        <f>'Formato 7 c)'!F17</f>
        <v>4843585.8</v>
      </c>
      <c r="U12" s="18">
        <f>'Formato 7 c)'!G17</f>
        <v>8843585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980000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2017591.2999999998</v>
      </c>
      <c r="Q23" s="18">
        <f>'Formato 7 c)'!C31</f>
        <v>1491628.41</v>
      </c>
      <c r="R23" s="18">
        <f>'Formato 7 c)'!D31</f>
        <v>3926546.27</v>
      </c>
      <c r="S23" s="18">
        <f>'Formato 7 c)'!E31</f>
        <v>4359600.75</v>
      </c>
      <c r="T23" s="18">
        <f>'Formato 7 c)'!F31</f>
        <v>4988733.3</v>
      </c>
      <c r="U23" s="18">
        <f>'Formato 7 c)'!G31</f>
        <v>8973299.75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171653.43</v>
      </c>
      <c r="S25" s="18">
        <f>'Formato 7 c)'!E34</f>
        <v>1433258.86</v>
      </c>
      <c r="T25" s="18">
        <f>'Formato 7 c)'!F34</f>
        <v>265216.14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-165064.18</v>
      </c>
      <c r="Q26" s="18">
        <f>'Formato 7 c)'!C35</f>
        <v>36984.949999999997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-165064.18</v>
      </c>
      <c r="Q27" s="18">
        <f>'Formato 7 c)'!C36</f>
        <v>36984.949999999997</v>
      </c>
      <c r="R27" s="18">
        <f>'Formato 7 c)'!D36</f>
        <v>171653.43</v>
      </c>
      <c r="S27" s="18">
        <f>'Formato 7 c)'!E36</f>
        <v>1433258.86</v>
      </c>
      <c r="T27" s="18">
        <f>'Formato 7 c)'!F36</f>
        <v>265216.14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view="pageBreakPreview" zoomScale="60" zoomScaleNormal="80" workbookViewId="0">
      <selection activeCell="G8" sqref="G8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2" t="s">
        <v>490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ENTIDAD</f>
        <v>Municipio de San Miguel de Allende, Gobierno del Estado de Guanajuato</v>
      </c>
      <c r="B2" s="165"/>
      <c r="C2" s="165"/>
      <c r="D2" s="165"/>
      <c r="E2" s="165"/>
      <c r="F2" s="165"/>
      <c r="G2" s="166"/>
    </row>
    <row r="3" spans="1:7" ht="14.25" x14ac:dyDescent="0.45">
      <c r="A3" s="167" t="s">
        <v>491</v>
      </c>
      <c r="B3" s="168"/>
      <c r="C3" s="168"/>
      <c r="D3" s="168"/>
      <c r="E3" s="168"/>
      <c r="F3" s="168"/>
      <c r="G3" s="169"/>
    </row>
    <row r="4" spans="1:7" ht="14.25" x14ac:dyDescent="0.45">
      <c r="A4" s="173" t="s">
        <v>118</v>
      </c>
      <c r="B4" s="174"/>
      <c r="C4" s="174"/>
      <c r="D4" s="174"/>
      <c r="E4" s="174"/>
      <c r="F4" s="174"/>
      <c r="G4" s="175"/>
    </row>
    <row r="5" spans="1:7" x14ac:dyDescent="0.25">
      <c r="A5" s="201" t="s">
        <v>3142</v>
      </c>
      <c r="B5" s="197" t="str">
        <f>ANIO5R</f>
        <v>2017 ¹ (c)</v>
      </c>
      <c r="C5" s="197" t="str">
        <f>ANIO4R</f>
        <v>2018 ¹ (c)</v>
      </c>
      <c r="D5" s="197" t="str">
        <f>ANIO3R</f>
        <v>2019 ¹ (c)</v>
      </c>
      <c r="E5" s="197" t="str">
        <f>ANIO2R</f>
        <v>2020 ¹ (c)</v>
      </c>
      <c r="F5" s="197" t="str">
        <f>ANIO1R</f>
        <v>2021 ¹ (c)</v>
      </c>
      <c r="G5" s="51">
        <f>ANIO_INFORME</f>
        <v>2022</v>
      </c>
    </row>
    <row r="6" spans="1:7" ht="32.1" customHeight="1" x14ac:dyDescent="0.25">
      <c r="A6" s="202"/>
      <c r="B6" s="198"/>
      <c r="C6" s="198"/>
      <c r="D6" s="198"/>
      <c r="E6" s="198"/>
      <c r="F6" s="198"/>
      <c r="G6" s="88" t="s">
        <v>3295</v>
      </c>
    </row>
    <row r="7" spans="1:7" ht="14.25" x14ac:dyDescent="0.45">
      <c r="A7" s="52" t="s">
        <v>492</v>
      </c>
      <c r="B7" s="59">
        <f>SUM(B8:B16)</f>
        <v>1049706.81</v>
      </c>
      <c r="C7" s="59">
        <f t="shared" ref="C7:G7" si="0">SUM(C8:C16)</f>
        <v>1326113.4300000002</v>
      </c>
      <c r="D7" s="59">
        <f t="shared" si="0"/>
        <v>2952775.96</v>
      </c>
      <c r="E7" s="59">
        <f t="shared" si="0"/>
        <v>3766152.6799999997</v>
      </c>
      <c r="F7" s="59">
        <f t="shared" si="0"/>
        <v>4774736.75</v>
      </c>
      <c r="G7" s="59">
        <f t="shared" si="0"/>
        <v>6381338.7600000007</v>
      </c>
    </row>
    <row r="8" spans="1:7" x14ac:dyDescent="0.25">
      <c r="A8" s="53" t="s">
        <v>454</v>
      </c>
      <c r="B8" s="159">
        <v>873101.71</v>
      </c>
      <c r="C8" s="159">
        <v>1067418.6900000002</v>
      </c>
      <c r="D8" s="159">
        <v>2121045.92</v>
      </c>
      <c r="E8" s="159">
        <v>2927905.3</v>
      </c>
      <c r="F8" s="159">
        <v>3087756.2299999995</v>
      </c>
      <c r="G8" s="60">
        <v>3781552.5900000003</v>
      </c>
    </row>
    <row r="9" spans="1:7" x14ac:dyDescent="0.25">
      <c r="A9" s="53" t="s">
        <v>455</v>
      </c>
      <c r="B9" s="159">
        <v>52470.74</v>
      </c>
      <c r="C9" s="159">
        <v>72706.05</v>
      </c>
      <c r="D9" s="159">
        <v>79675.570000000007</v>
      </c>
      <c r="E9" s="159">
        <v>84331.83</v>
      </c>
      <c r="F9" s="159">
        <v>84423.62</v>
      </c>
      <c r="G9" s="60">
        <v>325421.56</v>
      </c>
    </row>
    <row r="10" spans="1:7" x14ac:dyDescent="0.25">
      <c r="A10" s="53" t="s">
        <v>456</v>
      </c>
      <c r="B10" s="159">
        <v>106629.36</v>
      </c>
      <c r="C10" s="159">
        <v>117574.60999999999</v>
      </c>
      <c r="D10" s="159">
        <v>214511.46000000002</v>
      </c>
      <c r="E10" s="159">
        <v>327943.51</v>
      </c>
      <c r="F10" s="159">
        <v>1500128.9000000001</v>
      </c>
      <c r="G10" s="60">
        <v>2027143.8199999998</v>
      </c>
    </row>
    <row r="11" spans="1:7" x14ac:dyDescent="0.25">
      <c r="A11" s="53" t="s">
        <v>457</v>
      </c>
      <c r="B11" s="159"/>
      <c r="C11" s="159"/>
      <c r="D11" s="159"/>
      <c r="E11" s="159"/>
      <c r="F11" s="159"/>
      <c r="G11" s="60"/>
    </row>
    <row r="12" spans="1:7" x14ac:dyDescent="0.25">
      <c r="A12" s="53" t="s">
        <v>458</v>
      </c>
      <c r="B12" s="159">
        <v>17505</v>
      </c>
      <c r="C12" s="159">
        <v>68414.080000000002</v>
      </c>
      <c r="D12" s="159">
        <v>537543.01</v>
      </c>
      <c r="E12" s="159">
        <v>425972.04</v>
      </c>
      <c r="F12" s="159">
        <v>102428</v>
      </c>
      <c r="G12" s="60">
        <v>247220.78999999998</v>
      </c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1049706.81</v>
      </c>
      <c r="C29" s="60">
        <f t="shared" ref="C29:G29" si="2">C7+C18</f>
        <v>1326113.4300000002</v>
      </c>
      <c r="D29" s="60">
        <f t="shared" si="2"/>
        <v>2952775.96</v>
      </c>
      <c r="E29" s="60">
        <f t="shared" si="2"/>
        <v>3766152.6799999997</v>
      </c>
      <c r="F29" s="60">
        <f t="shared" si="2"/>
        <v>4774736.75</v>
      </c>
      <c r="G29" s="60">
        <f t="shared" si="2"/>
        <v>6381338.7600000007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6" t="s">
        <v>3292</v>
      </c>
      <c r="B32" s="196"/>
      <c r="C32" s="196"/>
      <c r="D32" s="196"/>
      <c r="E32" s="196"/>
      <c r="F32" s="196"/>
      <c r="G32" s="196"/>
    </row>
    <row r="33" spans="1:7" x14ac:dyDescent="0.25">
      <c r="A33" s="196" t="s">
        <v>3293</v>
      </c>
      <c r="B33" s="196"/>
      <c r="C33" s="196"/>
      <c r="D33" s="196"/>
      <c r="E33" s="196"/>
      <c r="F33" s="196"/>
      <c r="G33" s="19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pageSetup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1049706.81</v>
      </c>
      <c r="Q2" s="18">
        <f>'Formato 7 d)'!C7</f>
        <v>1326113.4300000002</v>
      </c>
      <c r="R2" s="18">
        <f>'Formato 7 d)'!D7</f>
        <v>2952775.96</v>
      </c>
      <c r="S2" s="18">
        <f>'Formato 7 d)'!E7</f>
        <v>3766152.6799999997</v>
      </c>
      <c r="T2" s="18">
        <f>'Formato 7 d)'!F7</f>
        <v>4774736.75</v>
      </c>
      <c r="U2" s="18">
        <f>'Formato 7 d)'!G7</f>
        <v>6381338.7600000007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873101.71</v>
      </c>
      <c r="Q3" s="18">
        <f>'Formato 7 d)'!C8</f>
        <v>1067418.6900000002</v>
      </c>
      <c r="R3" s="18">
        <f>'Formato 7 d)'!D8</f>
        <v>2121045.92</v>
      </c>
      <c r="S3" s="18">
        <f>'Formato 7 d)'!E8</f>
        <v>2927905.3</v>
      </c>
      <c r="T3" s="18">
        <f>'Formato 7 d)'!F8</f>
        <v>3087756.2299999995</v>
      </c>
      <c r="U3" s="18">
        <f>'Formato 7 d)'!G8</f>
        <v>3781552.5900000003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52470.74</v>
      </c>
      <c r="Q4" s="18">
        <f>'Formato 7 d)'!C9</f>
        <v>72706.05</v>
      </c>
      <c r="R4" s="18">
        <f>'Formato 7 d)'!D9</f>
        <v>79675.570000000007</v>
      </c>
      <c r="S4" s="18">
        <f>'Formato 7 d)'!E9</f>
        <v>84331.83</v>
      </c>
      <c r="T4" s="18">
        <f>'Formato 7 d)'!F9</f>
        <v>84423.62</v>
      </c>
      <c r="U4" s="18">
        <f>'Formato 7 d)'!G9</f>
        <v>325421.56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106629.36</v>
      </c>
      <c r="Q5" s="18">
        <f>'Formato 7 d)'!C10</f>
        <v>117574.60999999999</v>
      </c>
      <c r="R5" s="18">
        <f>'Formato 7 d)'!D10</f>
        <v>214511.46000000002</v>
      </c>
      <c r="S5" s="18">
        <f>'Formato 7 d)'!E10</f>
        <v>327943.51</v>
      </c>
      <c r="T5" s="18">
        <f>'Formato 7 d)'!F10</f>
        <v>1500128.9000000001</v>
      </c>
      <c r="U5" s="18">
        <f>'Formato 7 d)'!G10</f>
        <v>2027143.8199999998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17505</v>
      </c>
      <c r="Q7" s="18">
        <f>'Formato 7 d)'!C12</f>
        <v>68414.080000000002</v>
      </c>
      <c r="R7" s="18">
        <f>'Formato 7 d)'!D12</f>
        <v>537543.01</v>
      </c>
      <c r="S7" s="18">
        <f>'Formato 7 d)'!E12</f>
        <v>425972.04</v>
      </c>
      <c r="T7" s="18">
        <f>'Formato 7 d)'!F12</f>
        <v>102428</v>
      </c>
      <c r="U7" s="18">
        <f>'Formato 7 d)'!G12</f>
        <v>247220.78999999998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1049706.81</v>
      </c>
      <c r="Q22" s="18">
        <f>'Formato 7 d)'!C29</f>
        <v>1326113.4300000002</v>
      </c>
      <c r="R22" s="18">
        <f>'Formato 7 d)'!D29</f>
        <v>2952775.96</v>
      </c>
      <c r="S22" s="18">
        <f>'Formato 7 d)'!E29</f>
        <v>3766152.6799999997</v>
      </c>
      <c r="T22" s="18">
        <f>'Formato 7 d)'!F29</f>
        <v>4774736.75</v>
      </c>
      <c r="U22" s="18">
        <f>'Formato 7 d)'!G29</f>
        <v>6381338.7600000007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view="pageBreakPreview" zoomScale="60" zoomScaleNormal="90" workbookViewId="0">
      <selection activeCell="E6" sqref="E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6" t="s">
        <v>495</v>
      </c>
      <c r="B1" s="176"/>
      <c r="C1" s="176"/>
      <c r="D1" s="176"/>
      <c r="E1" s="176"/>
      <c r="F1" s="176"/>
      <c r="G1" s="111"/>
    </row>
    <row r="2" spans="1:7" ht="14.25" x14ac:dyDescent="0.45">
      <c r="A2" s="164" t="str">
        <f>ENTE_PUBLICO</f>
        <v>INSTITUTO MUNICIPAL DE PLANEACION DE SAN MIGUEL DE ALLENDE, GTO., Gobierno del Estado de Guanajuato</v>
      </c>
      <c r="B2" s="165"/>
      <c r="C2" s="165"/>
      <c r="D2" s="165"/>
      <c r="E2" s="165"/>
      <c r="F2" s="166"/>
    </row>
    <row r="3" spans="1:7" ht="14.25" x14ac:dyDescent="0.45">
      <c r="A3" s="173" t="s">
        <v>496</v>
      </c>
      <c r="B3" s="174"/>
      <c r="C3" s="174"/>
      <c r="D3" s="174"/>
      <c r="E3" s="174"/>
      <c r="F3" s="17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view="pageBreakPreview" topLeftCell="D49" zoomScale="60" zoomScaleNormal="70" workbookViewId="0">
      <selection activeCell="E69" sqref="E69:F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6" t="s">
        <v>545</v>
      </c>
      <c r="B1" s="176"/>
      <c r="C1" s="176"/>
      <c r="D1" s="176"/>
      <c r="E1" s="176"/>
      <c r="F1" s="176"/>
    </row>
    <row r="2" spans="1:6" ht="14.25" x14ac:dyDescent="0.45">
      <c r="A2" s="164" t="str">
        <f>ENTE_PUBLICO_A</f>
        <v>INSTITUTO MUNICIPAL DE PLANEACION DE SAN MIGUEL DE ALLENDE, GTO., Gobierno del Estado de Guanajuato (a)</v>
      </c>
      <c r="B2" s="165"/>
      <c r="C2" s="165"/>
      <c r="D2" s="165"/>
      <c r="E2" s="165"/>
      <c r="F2" s="166"/>
    </row>
    <row r="3" spans="1:6" x14ac:dyDescent="0.25">
      <c r="A3" s="167" t="s">
        <v>117</v>
      </c>
      <c r="B3" s="168"/>
      <c r="C3" s="168"/>
      <c r="D3" s="168"/>
      <c r="E3" s="168"/>
      <c r="F3" s="169"/>
    </row>
    <row r="4" spans="1:6" ht="14.25" x14ac:dyDescent="0.45">
      <c r="A4" s="170" t="str">
        <f>PERIODO_INFORME</f>
        <v>Al 31 de diciembre de 2021 y al 31 de diciembre de 2022 (b)</v>
      </c>
      <c r="B4" s="171"/>
      <c r="C4" s="171"/>
      <c r="D4" s="171"/>
      <c r="E4" s="171"/>
      <c r="F4" s="172"/>
    </row>
    <row r="5" spans="1:6" ht="14.25" x14ac:dyDescent="0.45">
      <c r="A5" s="173" t="s">
        <v>118</v>
      </c>
      <c r="B5" s="174"/>
      <c r="C5" s="174"/>
      <c r="D5" s="174"/>
      <c r="E5" s="174"/>
      <c r="F5" s="175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4877097.37</v>
      </c>
      <c r="C9" s="60">
        <f>SUM(C10:C16)</f>
        <v>1889491.02</v>
      </c>
      <c r="D9" s="100" t="s">
        <v>54</v>
      </c>
      <c r="E9" s="60">
        <f>SUM(E10:E18)</f>
        <v>220565.24</v>
      </c>
      <c r="F9" s="60">
        <f>SUM(F10:F18)</f>
        <v>139227.75</v>
      </c>
    </row>
    <row r="10" spans="1:6" ht="14.25" x14ac:dyDescent="0.4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149">
        <v>4877097.37</v>
      </c>
      <c r="C12" s="149">
        <v>1889491.02</v>
      </c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149">
        <v>220565.24</v>
      </c>
      <c r="F16" s="149">
        <v>139227.75</v>
      </c>
    </row>
    <row r="17" spans="1:6" ht="14.25" x14ac:dyDescent="0.45">
      <c r="A17" s="95" t="s">
        <v>11</v>
      </c>
      <c r="B17" s="60">
        <f>SUM(B18:B24)</f>
        <v>1376.5100000000093</v>
      </c>
      <c r="C17" s="60">
        <f>SUM(C18:C24)</f>
        <v>0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149">
        <v>72751.710000000006</v>
      </c>
      <c r="C19" s="149">
        <v>72751.710000000006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/>
      <c r="C20" s="60"/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-71375.199999999997</v>
      </c>
      <c r="C24" s="149">
        <v>-72751.710000000006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-0.01</v>
      </c>
      <c r="C25" s="60">
        <f>SUM(C26:C30)</f>
        <v>315684.37</v>
      </c>
      <c r="D25" s="101" t="s">
        <v>70</v>
      </c>
      <c r="E25" s="60"/>
      <c r="F25" s="60"/>
    </row>
    <row r="26" spans="1:6" x14ac:dyDescent="0.25">
      <c r="A26" s="97" t="s">
        <v>20</v>
      </c>
      <c r="B26" s="149">
        <v>-0.01</v>
      </c>
      <c r="C26" s="149">
        <v>315684.37</v>
      </c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4878473.87</v>
      </c>
      <c r="C47" s="61">
        <f>C9+C17+C25+C31+C38+C41</f>
        <v>2205175.39</v>
      </c>
      <c r="D47" s="99" t="s">
        <v>91</v>
      </c>
      <c r="E47" s="61">
        <f>E9+E19+E23+E26+E27+E31+E38+E42</f>
        <v>220565.24</v>
      </c>
      <c r="F47" s="61">
        <f>F9+F19+F23+F26+F27+F31+F38+F42</f>
        <v>139227.75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/>
      <c r="C52" s="60"/>
      <c r="D52" s="100" t="s">
        <v>95</v>
      </c>
      <c r="E52" s="60"/>
      <c r="F52" s="60"/>
    </row>
    <row r="53" spans="1:6" x14ac:dyDescent="0.25">
      <c r="A53" s="95" t="s">
        <v>44</v>
      </c>
      <c r="B53" s="149">
        <v>1473762</v>
      </c>
      <c r="C53" s="149">
        <v>1226541.21</v>
      </c>
      <c r="D53" s="100" t="s">
        <v>96</v>
      </c>
      <c r="E53" s="60"/>
      <c r="F53" s="60"/>
    </row>
    <row r="54" spans="1:6" x14ac:dyDescent="0.25">
      <c r="A54" s="95" t="s">
        <v>45</v>
      </c>
      <c r="B54" s="60"/>
      <c r="C54" s="60"/>
      <c r="D54" s="100" t="s">
        <v>97</v>
      </c>
      <c r="E54" s="60"/>
      <c r="F54" s="60"/>
    </row>
    <row r="55" spans="1:6" x14ac:dyDescent="0.25">
      <c r="A55" s="95" t="s">
        <v>46</v>
      </c>
      <c r="B55" s="149">
        <v>-503072.21</v>
      </c>
      <c r="C55" s="149">
        <v>-503072.21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220565.24</v>
      </c>
      <c r="F59" s="61">
        <f>F47+F57</f>
        <v>139227.75</v>
      </c>
    </row>
    <row r="60" spans="1:6" x14ac:dyDescent="0.25">
      <c r="A60" s="55" t="s">
        <v>50</v>
      </c>
      <c r="B60" s="61">
        <f>SUM(B50:B58)</f>
        <v>970689.79</v>
      </c>
      <c r="C60" s="61">
        <f>SUM(C50:C58)</f>
        <v>723469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5849163.6600000001</v>
      </c>
      <c r="C62" s="61">
        <f>SUM(C47+C60)</f>
        <v>2928644.39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</v>
      </c>
      <c r="F63" s="77">
        <f>SUM(F64:F66)</f>
        <v>7</v>
      </c>
    </row>
    <row r="64" spans="1:6" x14ac:dyDescent="0.25">
      <c r="A64" s="54"/>
      <c r="B64" s="54"/>
      <c r="C64" s="54"/>
      <c r="D64" s="103" t="s">
        <v>103</v>
      </c>
      <c r="E64" s="77"/>
      <c r="F64" s="77"/>
    </row>
    <row r="65" spans="1:6" x14ac:dyDescent="0.25">
      <c r="A65" s="54"/>
      <c r="B65" s="54"/>
      <c r="C65" s="54"/>
      <c r="D65" s="41" t="s">
        <v>104</v>
      </c>
      <c r="E65" s="149">
        <v>7</v>
      </c>
      <c r="F65" s="149">
        <v>7</v>
      </c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5628591.4199999999</v>
      </c>
      <c r="F68" s="77">
        <f>SUM(F69:F73)</f>
        <v>2789409.64</v>
      </c>
    </row>
    <row r="69" spans="1:6" x14ac:dyDescent="0.25">
      <c r="A69" s="12"/>
      <c r="B69" s="54"/>
      <c r="C69" s="54"/>
      <c r="D69" s="103" t="s">
        <v>107</v>
      </c>
      <c r="E69" s="149">
        <v>2839181.78</v>
      </c>
      <c r="F69" s="149">
        <v>129298.74</v>
      </c>
    </row>
    <row r="70" spans="1:6" x14ac:dyDescent="0.25">
      <c r="A70" s="12"/>
      <c r="B70" s="54"/>
      <c r="C70" s="54"/>
      <c r="D70" s="103" t="s">
        <v>108</v>
      </c>
      <c r="E70" s="149">
        <v>2789409.64</v>
      </c>
      <c r="F70" s="149">
        <v>2660110.9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5628598.4199999999</v>
      </c>
      <c r="F79" s="61">
        <f>F63+F68+F75</f>
        <v>2789416.64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5849163.6600000001</v>
      </c>
      <c r="F81" s="61">
        <f>F59+F79</f>
        <v>2928644.39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4877097.37</v>
      </c>
      <c r="Q4" s="18">
        <f>'Formato 1'!C9</f>
        <v>1889491.02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4877097.37</v>
      </c>
      <c r="Q7" s="18">
        <f>'Formato 1'!C12</f>
        <v>1889491.02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1376.5100000000093</v>
      </c>
      <c r="Q12" s="18">
        <f>'Formato 1'!C17</f>
        <v>0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72751.710000000006</v>
      </c>
      <c r="Q14" s="18">
        <f>'Formato 1'!C19</f>
        <v>72751.710000000006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-71375.199999999997</v>
      </c>
      <c r="Q19" s="18">
        <f>'Formato 1'!C24</f>
        <v>-72751.710000000006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-0.01</v>
      </c>
      <c r="Q20" s="18">
        <f>'Formato 1'!C25</f>
        <v>315684.37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-0.01</v>
      </c>
      <c r="Q21" s="18">
        <f>'Formato 1'!C26</f>
        <v>315684.37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4878473.87</v>
      </c>
      <c r="Q42" s="18">
        <f>'Formato 1'!C47</f>
        <v>2205175.39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1473762</v>
      </c>
      <c r="Q47">
        <f>'Formato 1'!C53</f>
        <v>1226541.21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-503072.21</v>
      </c>
      <c r="Q49">
        <f>'Formato 1'!C55</f>
        <v>-503072.21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970689.79</v>
      </c>
      <c r="Q53">
        <f>'Formato 1'!C60</f>
        <v>723469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5849163.6600000001</v>
      </c>
      <c r="Q54">
        <f>'Formato 1'!C62</f>
        <v>2928644.39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220565.24</v>
      </c>
      <c r="Q57">
        <f>'Formato 1'!F9</f>
        <v>139227.75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220565.24</v>
      </c>
      <c r="Q64">
        <f>'Formato 1'!F16</f>
        <v>139227.75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220565.24</v>
      </c>
      <c r="Q95">
        <f>'Formato 1'!F47</f>
        <v>139227.75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220565.24</v>
      </c>
      <c r="Q104">
        <f>'Formato 1'!F59</f>
        <v>139227.75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</v>
      </c>
      <c r="Q106">
        <f>'Formato 1'!F63</f>
        <v>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</v>
      </c>
      <c r="Q108">
        <f>'Formato 1'!F65</f>
        <v>7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5628591.4199999999</v>
      </c>
      <c r="Q110">
        <f>'Formato 1'!F68</f>
        <v>2789409.64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2839181.78</v>
      </c>
      <c r="Q111">
        <f>'Formato 1'!F69</f>
        <v>129298.74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2789409.64</v>
      </c>
      <c r="Q112">
        <f>'Formato 1'!F70</f>
        <v>2660110.9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5628598.4199999999</v>
      </c>
      <c r="Q119">
        <f>'Formato 1'!F79</f>
        <v>2789416.64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5849163.6600000001</v>
      </c>
      <c r="Q120">
        <f>'Formato 1'!F81</f>
        <v>2928644.39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view="pageBreakPreview" topLeftCell="A12" zoomScale="60" zoomScaleNormal="7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8" t="s">
        <v>544</v>
      </c>
      <c r="B1" s="178"/>
      <c r="C1" s="178"/>
      <c r="D1" s="178"/>
      <c r="E1" s="178"/>
      <c r="F1" s="178"/>
      <c r="G1" s="178"/>
      <c r="H1" s="178"/>
    </row>
    <row r="2" spans="1:9" ht="14.25" x14ac:dyDescent="0.45">
      <c r="A2" s="164" t="str">
        <f>ENTE_PUBLICO_A</f>
        <v>INSTITUTO MUNICIPAL DE PLANEACION DE SAN MIGUEL DE ALLENDE, GTO., Gobierno del Estado de Guanajuato (a)</v>
      </c>
      <c r="B2" s="165"/>
      <c r="C2" s="165"/>
      <c r="D2" s="165"/>
      <c r="E2" s="165"/>
      <c r="F2" s="165"/>
      <c r="G2" s="165"/>
      <c r="H2" s="166"/>
    </row>
    <row r="3" spans="1:9" x14ac:dyDescent="0.25">
      <c r="A3" s="167" t="s">
        <v>120</v>
      </c>
      <c r="B3" s="168"/>
      <c r="C3" s="168"/>
      <c r="D3" s="168"/>
      <c r="E3" s="168"/>
      <c r="F3" s="168"/>
      <c r="G3" s="168"/>
      <c r="H3" s="169"/>
    </row>
    <row r="4" spans="1:9" ht="14.25" x14ac:dyDescent="0.45">
      <c r="A4" s="170" t="str">
        <f>PERIODO_INFORME</f>
        <v>Al 31 de diciembre de 2021 y al 31 de diciembre de 2022 (b)</v>
      </c>
      <c r="B4" s="171"/>
      <c r="C4" s="171"/>
      <c r="D4" s="171"/>
      <c r="E4" s="171"/>
      <c r="F4" s="171"/>
      <c r="G4" s="171"/>
      <c r="H4" s="172"/>
    </row>
    <row r="5" spans="1:9" ht="14.25" x14ac:dyDescent="0.45">
      <c r="A5" s="173" t="s">
        <v>118</v>
      </c>
      <c r="B5" s="174"/>
      <c r="C5" s="174"/>
      <c r="D5" s="174"/>
      <c r="E5" s="174"/>
      <c r="F5" s="174"/>
      <c r="G5" s="174"/>
      <c r="H5" s="175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7" t="s">
        <v>3300</v>
      </c>
      <c r="B33" s="177"/>
      <c r="C33" s="177"/>
      <c r="D33" s="177"/>
      <c r="E33" s="177"/>
      <c r="F33" s="177"/>
      <c r="G33" s="177"/>
      <c r="H33" s="177"/>
    </row>
    <row r="34" spans="1:8" ht="12" customHeight="1" x14ac:dyDescent="0.25">
      <c r="A34" s="177"/>
      <c r="B34" s="177"/>
      <c r="C34" s="177"/>
      <c r="D34" s="177"/>
      <c r="E34" s="177"/>
      <c r="F34" s="177"/>
      <c r="G34" s="177"/>
      <c r="H34" s="177"/>
    </row>
    <row r="35" spans="1:8" ht="12" customHeight="1" x14ac:dyDescent="0.25">
      <c r="A35" s="177"/>
      <c r="B35" s="177"/>
      <c r="C35" s="177"/>
      <c r="D35" s="177"/>
      <c r="E35" s="177"/>
      <c r="F35" s="177"/>
      <c r="G35" s="177"/>
      <c r="H35" s="177"/>
    </row>
    <row r="36" spans="1:8" ht="12" customHeight="1" x14ac:dyDescent="0.25">
      <c r="A36" s="177"/>
      <c r="B36" s="177"/>
      <c r="C36" s="177"/>
      <c r="D36" s="177"/>
      <c r="E36" s="177"/>
      <c r="F36" s="177"/>
      <c r="G36" s="177"/>
      <c r="H36" s="177"/>
    </row>
    <row r="37" spans="1:8" ht="12" customHeight="1" x14ac:dyDescent="0.25">
      <c r="A37" s="177"/>
      <c r="B37" s="177"/>
      <c r="C37" s="177"/>
      <c r="D37" s="177"/>
      <c r="E37" s="177"/>
      <c r="F37" s="177"/>
      <c r="G37" s="177"/>
      <c r="H37" s="17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view="pageBreakPreview" zoomScale="60" zoomScaleNormal="60" workbookViewId="0">
      <selection activeCell="F15" sqref="F15:J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6" t="s">
        <v>543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11"/>
    </row>
    <row r="2" spans="1:12" ht="14.25" x14ac:dyDescent="0.45">
      <c r="A2" s="164" t="str">
        <f>ENTE_PUBLICO_A</f>
        <v>INSTITUTO MUNICIPAL DE PLANEACION DE SAN MIGUEL DE ALLENDE, GTO., Gobierno del Estado de Guanajuato (a)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2" x14ac:dyDescent="0.25">
      <c r="A3" s="167" t="s">
        <v>146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2" ht="14.25" x14ac:dyDescent="0.45">
      <c r="A4" s="170" t="str">
        <f>TRIMESTRE</f>
        <v>Del 1 de enero al 31 de diciembre de 2022 (b)</v>
      </c>
      <c r="B4" s="171"/>
      <c r="C4" s="171"/>
      <c r="D4" s="171"/>
      <c r="E4" s="171"/>
      <c r="F4" s="171"/>
      <c r="G4" s="171"/>
      <c r="H4" s="171"/>
      <c r="I4" s="171"/>
      <c r="J4" s="171"/>
      <c r="K4" s="172"/>
    </row>
    <row r="5" spans="1:12" ht="14.25" x14ac:dyDescent="0.45">
      <c r="A5" s="167" t="s">
        <v>118</v>
      </c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2022 (k)</v>
      </c>
      <c r="J6" s="131" t="str">
        <f>MONTO2</f>
        <v>Monto pagado de la inversión actualizado al 31 de diciembre de 2022 (l)</v>
      </c>
      <c r="K6" s="131" t="str">
        <f>SALDO_PENDIENTE</f>
        <v>Saldo pendiente por pagar de la inversión al 31 de diciembre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  <pageSetup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200</vt:i4>
      </vt:variant>
    </vt:vector>
  </HeadingPairs>
  <TitlesOfParts>
    <vt:vector size="231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'Formato 2'!Área_de_impresión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Jessica Salgado</cp:lastModifiedBy>
  <cp:lastPrinted>2023-02-03T17:30:29Z</cp:lastPrinted>
  <dcterms:created xsi:type="dcterms:W3CDTF">2017-01-19T17:59:06Z</dcterms:created>
  <dcterms:modified xsi:type="dcterms:W3CDTF">2023-02-03T17:34:09Z</dcterms:modified>
</cp:coreProperties>
</file>