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3\3ER INF FIN TRIM 2023\3ER IFN FIN TRIM_XLS\"/>
    </mc:Choice>
  </mc:AlternateContent>
  <xr:revisionPtr revIDLastSave="0" documentId="13_ncr:1_{A07070AC-1826-4782-90CC-A6D1B775D01C}" xr6:coauthVersionLast="47" xr6:coauthVersionMax="47" xr10:uidLastSave="{00000000-0000-0000-0000-000000000000}"/>
  <bookViews>
    <workbookView xWindow="-120" yWindow="-120" windowWidth="20730" windowHeight="11040" tabRatio="877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0" l="1"/>
  <c r="G10" i="10" s="1"/>
  <c r="D13" i="9"/>
  <c r="G13" i="9" s="1"/>
  <c r="G10" i="8"/>
  <c r="D10" i="8"/>
  <c r="G157" i="7"/>
  <c r="G156" i="7"/>
  <c r="G155" i="7"/>
  <c r="G154" i="7"/>
  <c r="G153" i="7"/>
  <c r="G152" i="7"/>
  <c r="G151" i="7"/>
  <c r="G150" i="7" s="1"/>
  <c r="F150" i="7"/>
  <c r="G149" i="7"/>
  <c r="G146" i="7" s="1"/>
  <c r="G148" i="7"/>
  <c r="G147" i="7"/>
  <c r="F146" i="7"/>
  <c r="G145" i="7"/>
  <c r="G144" i="7"/>
  <c r="G143" i="7"/>
  <c r="G142" i="7"/>
  <c r="G141" i="7"/>
  <c r="G140" i="7"/>
  <c r="G139" i="7"/>
  <c r="G138" i="7"/>
  <c r="G137" i="7" s="1"/>
  <c r="F137" i="7"/>
  <c r="G136" i="7"/>
  <c r="G135" i="7"/>
  <c r="G134" i="7"/>
  <c r="G133" i="7" s="1"/>
  <c r="F133" i="7"/>
  <c r="G132" i="7"/>
  <c r="G131" i="7"/>
  <c r="G130" i="7"/>
  <c r="G129" i="7"/>
  <c r="G128" i="7"/>
  <c r="G127" i="7"/>
  <c r="G126" i="7"/>
  <c r="G125" i="7"/>
  <c r="G124" i="7"/>
  <c r="G123" i="7" s="1"/>
  <c r="F123" i="7"/>
  <c r="G122" i="7"/>
  <c r="G121" i="7"/>
  <c r="G120" i="7"/>
  <c r="G119" i="7"/>
  <c r="G118" i="7"/>
  <c r="G117" i="7"/>
  <c r="G113" i="7" s="1"/>
  <c r="G116" i="7"/>
  <c r="G115" i="7"/>
  <c r="G114" i="7"/>
  <c r="F113" i="7"/>
  <c r="G112" i="7"/>
  <c r="G111" i="7"/>
  <c r="G110" i="7"/>
  <c r="G109" i="7"/>
  <c r="G108" i="7"/>
  <c r="G107" i="7"/>
  <c r="G106" i="7"/>
  <c r="G105" i="7"/>
  <c r="G104" i="7"/>
  <c r="G103" i="7" s="1"/>
  <c r="F103" i="7"/>
  <c r="G102" i="7"/>
  <c r="G101" i="7"/>
  <c r="G100" i="7"/>
  <c r="G99" i="7"/>
  <c r="G98" i="7"/>
  <c r="G97" i="7"/>
  <c r="G96" i="7"/>
  <c r="G95" i="7"/>
  <c r="G94" i="7"/>
  <c r="G93" i="7" s="1"/>
  <c r="F93" i="7"/>
  <c r="G92" i="7"/>
  <c r="G91" i="7"/>
  <c r="G90" i="7"/>
  <c r="G89" i="7"/>
  <c r="G88" i="7"/>
  <c r="G87" i="7"/>
  <c r="G85" i="7" s="1"/>
  <c r="G86" i="7"/>
  <c r="F85" i="7"/>
  <c r="F84" i="7" s="1"/>
  <c r="G82" i="7"/>
  <c r="G81" i="7"/>
  <c r="G80" i="7"/>
  <c r="G79" i="7"/>
  <c r="G78" i="7"/>
  <c r="G77" i="7"/>
  <c r="G76" i="7"/>
  <c r="G75" i="7" s="1"/>
  <c r="F75" i="7"/>
  <c r="G74" i="7"/>
  <c r="G73" i="7"/>
  <c r="G71" i="7" s="1"/>
  <c r="G72" i="7"/>
  <c r="F71" i="7"/>
  <c r="G70" i="7"/>
  <c r="G69" i="7"/>
  <c r="G68" i="7"/>
  <c r="G67" i="7"/>
  <c r="G66" i="7"/>
  <c r="G65" i="7"/>
  <c r="G64" i="7"/>
  <c r="G63" i="7"/>
  <c r="G62" i="7" s="1"/>
  <c r="F62" i="7"/>
  <c r="G61" i="7"/>
  <c r="G60" i="7"/>
  <c r="G59" i="7"/>
  <c r="G58" i="7" s="1"/>
  <c r="F58" i="7"/>
  <c r="G57" i="7"/>
  <c r="G56" i="7"/>
  <c r="G55" i="7"/>
  <c r="G54" i="7"/>
  <c r="G53" i="7"/>
  <c r="G48" i="7" s="1"/>
  <c r="G52" i="7"/>
  <c r="G51" i="7"/>
  <c r="G50" i="7"/>
  <c r="G49" i="7"/>
  <c r="F48" i="7"/>
  <c r="G47" i="7"/>
  <c r="G46" i="7"/>
  <c r="G45" i="7"/>
  <c r="G44" i="7"/>
  <c r="G43" i="7"/>
  <c r="G42" i="7"/>
  <c r="G41" i="7"/>
  <c r="G40" i="7"/>
  <c r="G39" i="7"/>
  <c r="G38" i="7"/>
  <c r="F38" i="7"/>
  <c r="G37" i="7"/>
  <c r="G36" i="7"/>
  <c r="G35" i="7"/>
  <c r="G34" i="7"/>
  <c r="G33" i="7"/>
  <c r="G32" i="7"/>
  <c r="G31" i="7"/>
  <c r="G30" i="7"/>
  <c r="G28" i="7" s="1"/>
  <c r="G29" i="7"/>
  <c r="F28" i="7"/>
  <c r="G27" i="7"/>
  <c r="G26" i="7"/>
  <c r="G25" i="7"/>
  <c r="G24" i="7"/>
  <c r="G23" i="7"/>
  <c r="G22" i="7"/>
  <c r="G21" i="7"/>
  <c r="G20" i="7"/>
  <c r="G19" i="7"/>
  <c r="G18" i="7" s="1"/>
  <c r="F18" i="7"/>
  <c r="G17" i="7"/>
  <c r="G16" i="7"/>
  <c r="G15" i="7"/>
  <c r="G14" i="7"/>
  <c r="G13" i="7"/>
  <c r="G12" i="7"/>
  <c r="G10" i="7" s="1"/>
  <c r="G11" i="7"/>
  <c r="F10" i="7"/>
  <c r="D70" i="7"/>
  <c r="D54" i="7"/>
  <c r="D53" i="7"/>
  <c r="D52" i="7"/>
  <c r="D51" i="7"/>
  <c r="D50" i="7"/>
  <c r="D49" i="7"/>
  <c r="D37" i="7"/>
  <c r="D36" i="7"/>
  <c r="D35" i="7"/>
  <c r="D34" i="7"/>
  <c r="D33" i="7"/>
  <c r="D32" i="7"/>
  <c r="D31" i="7"/>
  <c r="D30" i="7"/>
  <c r="D29" i="7"/>
  <c r="D27" i="7"/>
  <c r="D26" i="7"/>
  <c r="D25" i="7"/>
  <c r="D24" i="7"/>
  <c r="D23" i="7"/>
  <c r="D22" i="7"/>
  <c r="D21" i="7"/>
  <c r="D20" i="7"/>
  <c r="D19" i="7"/>
  <c r="D17" i="7"/>
  <c r="D16" i="7"/>
  <c r="D15" i="7"/>
  <c r="D14" i="7"/>
  <c r="D13" i="7"/>
  <c r="D12" i="7"/>
  <c r="D11" i="7"/>
  <c r="G84" i="7" l="1"/>
  <c r="D34" i="6" l="1"/>
  <c r="D15" i="6"/>
  <c r="D14" i="6"/>
  <c r="D13" i="6"/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G19" i="8"/>
  <c r="B19" i="8"/>
  <c r="G9" i="8"/>
  <c r="C9" i="8"/>
  <c r="D9" i="8"/>
  <c r="E9" i="8"/>
  <c r="F9" i="8"/>
  <c r="B9" i="8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F29" i="8" l="1"/>
  <c r="E29" i="8"/>
  <c r="C9" i="7"/>
  <c r="E79" i="2"/>
  <c r="F79" i="2"/>
  <c r="E81" i="2"/>
  <c r="F47" i="2"/>
  <c r="F59" i="2" s="1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B84" i="7"/>
  <c r="C84" i="7"/>
  <c r="B9" i="7"/>
  <c r="B159" i="7" s="1"/>
  <c r="D84" i="7"/>
  <c r="E9" i="7"/>
  <c r="E159" i="7" s="1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9" i="7"/>
  <c r="G159" i="7" s="1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D77" i="9"/>
  <c r="C159" i="7"/>
  <c r="F81" i="2"/>
  <c r="B77" i="9"/>
  <c r="F77" i="9"/>
  <c r="D159" i="7"/>
  <c r="G42" i="6"/>
  <c r="G70" i="6"/>
  <c r="B38" i="2" l="1"/>
  <c r="C31" i="2"/>
  <c r="B31" i="2"/>
  <c r="C25" i="2"/>
  <c r="B25" i="2"/>
  <c r="C17" i="2"/>
  <c r="B17" i="2"/>
  <c r="C9" i="2"/>
  <c r="B9" i="2"/>
  <c r="B47" i="2" l="1"/>
  <c r="B62" i="2" s="1"/>
  <c r="C47" i="2"/>
  <c r="C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<sst xmlns="http://schemas.openxmlformats.org/spreadsheetml/2006/main" count="820" uniqueCount="567">
  <si>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</si>
  <si>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</si>
  <si>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</si>
  <si>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</si>
  <si>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</si>
  <si>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</si>
  <si>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</si>
  <si>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</si>
  <si>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</si>
  <si>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</si>
  <si>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</si>
  <si>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</si>
  <si>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</si>
  <si>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</si>
  <si>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</si>
  <si>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</si>
  <si>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</si>
  <si>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</si>
  <si>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</si>
  <si>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</si>
  <si>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</si>
  <si>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</si>
  <si>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</si>
  <si>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</si>
  <si>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</si>
  <si>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</si>
  <si>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</si>
  <si>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</si>
  <si>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</si>
  <si>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</si>
  <si>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</si>
  <si>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</si>
  <si>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</si>
  <si>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</si>
  <si>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</si>
  <si>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</si>
  <si>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</si>
  <si>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</si>
  <si>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</si>
  <si>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</si>
  <si>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</si>
  <si>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</si>
  <si>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</si>
  <si>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</si>
  <si>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</si>
  <si>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</si>
  <si>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</si>
  <si>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</si>
  <si>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</si>
  <si>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</si>
  <si>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</si>
  <si>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</si>
  <si>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</si>
  <si>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</si>
  <si>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</si>
  <si>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</si>
  <si>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</si>
  <si>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</si>
  <si>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</si>
  <si>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</si>
  <si>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</si>
  <si>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</si>
  <si>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</si>
  <si>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</si>
  <si>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</si>
  <si>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</si>
  <si>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</si>
  <si>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</si>
  <si>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</si>
  <si>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</si>
  <si>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</si>
  <si>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</si>
  <si>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</si>
  <si>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</si>
  <si>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</si>
  <si>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</si>
  <si>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</si>
  <si>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</si>
  <si>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</si>
  <si>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</si>
  <si>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</si>
  <si>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</si>
  <si>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</si>
  <si>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</si>
  <si>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</si>
  <si>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</si>
  <si>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</si>
  <si>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</si>
  <si>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</si>
  <si>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</si>
  <si>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</si>
  <si>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</si>
  <si>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</si>
  <si>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</si>
  <si>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</si>
  <si>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</si>
  <si>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</si>
  <si>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</si>
  <si>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</si>
  <si>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</si>
  <si>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</si>
  <si>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</si>
  <si>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</si>
  <si>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</si>
  <si>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</si>
  <si>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</si>
  <si>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</si>
  <si>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</si>
  <si>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</si>
  <si>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</si>
  <si>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</si>
  <si>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</si>
  <si>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</si>
  <si>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</si>
  <si>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</si>
  <si>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</si>
  <si>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</si>
  <si>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</si>
  <si>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</si>
  <si>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</si>
  <si>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</si>
  <si>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</si>
  <si>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</si>
  <si>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</si>
  <si>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</si>
  <si>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</si>
  <si>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</si>
  <si>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</si>
  <si>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</si>
  <si>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</si>
  <si>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</si>
  <si>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</si>
  <si>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</si>
  <si>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</si>
  <si>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</si>
  <si>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</si>
  <si>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</si>
  <si>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</si>
  <si>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</si>
  <si>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</si>
  <si>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</si>
  <si>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</si>
  <si>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</si>
  <si>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</si>
  <si>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</si>
  <si>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</si>
  <si>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</si>
  <si>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</si>
  <si>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</si>
  <si>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</si>
  <si>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</si>
  <si>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</si>
  <si>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</si>
  <si>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</si>
  <si>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</si>
  <si>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</si>
  <si>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</si>
  <si>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</si>
  <si>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</si>
  <si>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</si>
  <si>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</si>
  <si>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</si>
  <si>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</si>
  <si>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</si>
  <si>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</si>
  <si>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</si>
  <si>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</si>
  <si>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</si>
  <si>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</si>
  <si>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</si>
  <si>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</si>
  <si>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</si>
  <si>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</si>
  <si>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</si>
  <si>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</si>
  <si>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</si>
  <si>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</si>
  <si>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</si>
  <si>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</si>
  <si>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</si>
  <si>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</si>
  <si>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</si>
  <si>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</si>
  <si>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</si>
  <si>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</si>
  <si>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</si>
  <si>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</si>
  <si>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</si>
  <si>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</si>
  <si>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</si>
  <si>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</si>
  <si>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</si>
  <si>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</si>
  <si>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</si>
  <si>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</si>
  <si>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</si>
  <si>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</si>
  <si>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</si>
  <si>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</si>
  <si>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</si>
  <si>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</si>
  <si>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</si>
  <si>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</si>
  <si>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</si>
  <si>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</si>
  <si>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</si>
  <si>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</si>
  <si>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</si>
  <si>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</si>
  <si>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</si>
  <si>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</si>
  <si>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</si>
  <si>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</si>
  <si>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</si>
  <si>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</si>
  <si>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</si>
  <si>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</si>
  <si>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</si>
  <si>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</si>
  <si>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</si>
  <si>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</si>
  <si>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</si>
  <si>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</si>
  <si>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</si>
  <si>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</si>
  <si>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</si>
  <si>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</si>
  <si>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</si>
  <si>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</si>
  <si>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</si>
  <si>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</si>
  <si>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</si>
  <si>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</si>
  <si>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</si>
  <si>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</si>
  <si>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</si>
  <si>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</si>
  <si>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</si>
  <si>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</si>
  <si>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</si>
  <si>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</si>
  <si>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</si>
  <si>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</si>
  <si>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</si>
  <si>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</si>
  <si>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</si>
  <si>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</si>
  <si>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</si>
  <si>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</si>
  <si>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</si>
  <si>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</si>
  <si>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</si>
  <si>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</si>
  <si>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</si>
  <si>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</si>
  <si>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</si>
  <si>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</si>
  <si>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</si>
  <si>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</si>
  <si>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</si>
  <si>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</si>
  <si>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</si>
  <si>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</si>
  <si>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</si>
  <si>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</si>
  <si>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</si>
  <si>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</si>
  <si>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</si>
  <si>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</si>
  <si>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</si>
  <si>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</si>
  <si>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</si>
  <si>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</si>
  <si>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</si>
  <si>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</si>
  <si>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</si>
  <si>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</si>
  <si>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</si>
  <si>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</si>
  <si>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</si>
  <si>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</si>
  <si>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</si>
  <si>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</si>
  <si>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</si>
  <si>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</si>
  <si>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</si>
  <si>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</si>
  <si>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</si>
  <si>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</si>
  <si>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</si>
  <si>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</si>
  <si>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</si>
  <si>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</si>
  <si>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</si>
  <si>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</si>
  <si>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</si>
  <si>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</si>
  <si>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</si>
  <si>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</si>
  <si>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</si>
  <si>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</si>
  <si>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</si>
  <si>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</si>
  <si>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</si>
  <si>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</si>
  <si>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</si>
  <si>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</si>
  <si>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</si>
  <si>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</si>
  <si>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</si>
  <si>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</si>
  <si>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</si>
  <si>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</si>
  <si>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</si>
  <si>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</si>
  <si>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</si>
  <si>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</si>
  <si>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</si>
  <si>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</si>
  <si>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</si>
  <si>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</si>
  <si>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</si>
  <si>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</si>
  <si>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</si>
  <si>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</si>
  <si>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</si>
  <si>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</si>
  <si>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</si>
  <si>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</si>
  <si>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</si>
  <si>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</si>
  <si>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</si>
  <si>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</si>
  <si>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</si>
  <si>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</si>
  <si>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</si>
  <si>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</si>
  <si>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</si>
  <si>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</si>
  <si>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</si>
  <si>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</si>
  <si>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</si>
  <si>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</si>
  <si>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</si>
  <si>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</si>
  <si>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</si>
  <si>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</si>
  <si>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</si>
  <si>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</si>
  <si>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</si>
  <si>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</si>
  <si>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</si>
  <si>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</si>
  <si>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</si>
  <si>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</si>
  <si>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</si>
  <si>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</si>
  <si>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</si>
  <si>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</si>
  <si>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</si>
  <si>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</si>
  <si>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</si>
  <si>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</si>
  <si>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</si>
  <si>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</si>
  <si>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</si>
  <si>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</si>
  <si>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</si>
  <si>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</si>
  <si>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</si>
  <si>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</si>
  <si>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</si>
  <si>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</si>
  <si>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</si>
  <si>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</si>
  <si>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</si>
  <si>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</si>
  <si>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</si>
  <si>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</si>
  <si>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</si>
  <si>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</si>
  <si>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</si>
  <si>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</si>
  <si>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</si>
  <si>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</si>
  <si>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</si>
  <si>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</si>
  <si>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</si>
  <si>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</si>
  <si>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</si>
  <si>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</si>
  <si>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</si>
  <si>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</si>
  <si>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</si>
  <si>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</si>
  <si>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</si>
  <si>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</si>
  <si>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</si>
  <si>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</si>
  <si>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</si>
  <si>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</si>
  <si>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</si>
  <si>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</si>
  <si>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</si>
  <si>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</si>
  <si>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</si>
  <si>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</si>
  <si>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</si>
  <si>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</si>
  <si>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</si>
  <si>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</si>
  <si>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</si>
  <si>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</si>
  <si>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</si>
  <si>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</si>
  <si>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</si>
  <si>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</si>
  <si>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</si>
  <si>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</si>
  <si>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</si>
  <si>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</si>
  <si>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</si>
  <si>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</si>
  <si>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</si>
  <si>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</si>
  <si>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</si>
  <si>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</si>
  <si>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</si>
  <si>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</si>
  <si>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</si>
  <si>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</si>
  <si>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</si>
  <si>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</si>
  <si>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</si>
  <si>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</si>
  <si>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</si>
  <si>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</si>
  <si>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</si>
  <si>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</si>
  <si>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</si>
  <si>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</si>
  <si>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</si>
  <si>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</si>
  <si>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</si>
  <si>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</si>
  <si>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</si>
  <si>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</si>
  <si>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</si>
  <si>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</si>
  <si>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</si>
  <si>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</si>
  <si>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</si>
  <si>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</si>
  <si>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</si>
  <si>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</si>
  <si>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</si>
  <si>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</si>
  <si>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</si>
  <si>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</si>
  <si>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</si>
  <si>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</si>
  <si>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</si>
  <si>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</si>
  <si>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</si>
  <si>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</si>
  <si>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</si>
  <si>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</si>
  <si>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</si>
  <si>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</si>
  <si>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</si>
  <si>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</si>
  <si>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</si>
  <si>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</si>
  <si>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</si>
  <si>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</si>
  <si>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</si>
  <si>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</si>
  <si>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</si>
  <si>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</si>
  <si>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</si>
  <si>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</si>
  <si>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</si>
  <si>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</si>
  <si>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</si>
  <si>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</si>
  <si>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</si>
  <si>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</si>
  <si>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</si>
  <si>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</si>
  <si>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</si>
  <si>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</si>
  <si>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</si>
  <si>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</si>
  <si>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</si>
  <si>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</si>
  <si>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</si>
  <si>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</si>
  <si>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</si>
  <si>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</si>
  <si>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</si>
  <si>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</si>
  <si>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</si>
  <si>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</si>
  <si>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</si>
  <si>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</si>
  <si>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</si>
  <si>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</si>
  <si>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</si>
  <si>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</si>
  <si>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</si>
  <si>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</si>
  <si>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</si>
  <si>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</si>
  <si>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</si>
  <si>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</si>
  <si>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</si>
  <si>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</si>
  <si>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</si>
  <si>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</si>
  <si>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</si>
  <si>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</si>
  <si>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</si>
  <si>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</si>
  <si>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</si>
  <si>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</si>
  <si>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</si>
  <si>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</si>
  <si>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</si>
  <si>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</si>
  <si>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</si>
  <si>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</si>
  <si>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</si>
  <si>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</si>
  <si>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</si>
  <si>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</si>
  <si>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</si>
  <si>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</si>
  <si>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</si>
  <si>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</si>
  <si>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</si>
  <si>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</si>
  <si>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</si>
  <si>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</si>
  <si>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</si>
  <si>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</si>
  <si>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</si>
  <si>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</si>
  <si>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</si>
  <si>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</si>
  <si>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</si>
  <si>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</si>
  <si>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</si>
  <si>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</si>
  <si>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</si>
  <si>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</si>
  <si>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</si>
  <si>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</si>
  <si>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</si>
  <si>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</si>
  <si>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</si>
  <si>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</si>
  <si>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</si>
  <si>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</si>
  <si>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</si>
  <si>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MUNICIPAL DE PLANEACION DE SAN MIGUEL DE ALLENDE, GTO.</t>
  </si>
  <si>
    <t>Al 31 de Diciembre de 2022 y al 30 de septiembre de 2023 (b)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</si>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</sst>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9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>
      <alignment vertical="center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view="pageBreakPreview" topLeftCell="B47" zoomScale="80" zoomScaleNormal="80" zoomScaleSheetLayoutView="80" workbookViewId="0">
      <selection activeCell="D75" sqref="D75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5869957.8099999996</v>
      </c>
      <c r="C9" s="49">
        <f>SUM(C10:C16)</f>
        <v>4877097.37</v>
      </c>
      <c r="D9" s="48" t="s">
        <v>12</v>
      </c>
      <c r="E9" s="49">
        <f>SUM(E10:E18)</f>
        <v>62834.17</v>
      </c>
      <c r="F9" s="49">
        <f>SUM(F10:F18)</f>
        <v>220565.24</v>
      </c>
    </row>
    <row r="10" spans="1:6" x14ac:dyDescent="0.25">
      <c r="A10" s="50" t="s">
        <v>13</v>
      </c>
      <c r="B10" s="177">
        <v>0</v>
      </c>
      <c r="C10" s="177">
        <v>0</v>
      </c>
      <c r="D10" s="50" t="s">
        <v>14</v>
      </c>
      <c r="E10" s="49">
        <v>0</v>
      </c>
      <c r="F10" s="49">
        <v>0</v>
      </c>
    </row>
    <row r="11" spans="1:6" x14ac:dyDescent="0.25">
      <c r="A11" s="50" t="s">
        <v>15</v>
      </c>
      <c r="B11" s="177">
        <v>1029066.51</v>
      </c>
      <c r="C11" s="177">
        <v>0</v>
      </c>
      <c r="D11" s="50" t="s">
        <v>16</v>
      </c>
      <c r="E11" s="49">
        <v>0</v>
      </c>
      <c r="F11" s="49">
        <v>0</v>
      </c>
    </row>
    <row r="12" spans="1:6" x14ac:dyDescent="0.25">
      <c r="A12" s="50" t="s">
        <v>17</v>
      </c>
      <c r="B12" s="177">
        <v>0</v>
      </c>
      <c r="C12" s="177">
        <v>4877097.37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177">
        <v>4840891.3</v>
      </c>
      <c r="C13" s="177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177">
        <v>0</v>
      </c>
      <c r="C14" s="177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177">
        <v>0</v>
      </c>
      <c r="C15" s="177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177">
        <v>0</v>
      </c>
      <c r="C16" s="177">
        <v>0</v>
      </c>
      <c r="D16" s="50" t="s">
        <v>26</v>
      </c>
      <c r="E16" s="177">
        <v>62834.17</v>
      </c>
      <c r="F16" s="177">
        <v>220565.24</v>
      </c>
    </row>
    <row r="17" spans="1:6" x14ac:dyDescent="0.25">
      <c r="A17" s="48" t="s">
        <v>27</v>
      </c>
      <c r="B17" s="49">
        <f>SUM(B18:B24)</f>
        <v>1076950.51</v>
      </c>
      <c r="C17" s="49">
        <f>SUM(C18:C24)</f>
        <v>1376.5100000000093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177">
        <v>0</v>
      </c>
      <c r="C18" s="177">
        <v>0</v>
      </c>
      <c r="D18" s="50" t="s">
        <v>30</v>
      </c>
      <c r="E18" s="49">
        <v>0</v>
      </c>
      <c r="F18" s="49">
        <v>0</v>
      </c>
    </row>
    <row r="19" spans="1:6" x14ac:dyDescent="0.25">
      <c r="A19" s="50" t="s">
        <v>31</v>
      </c>
      <c r="B19" s="177">
        <v>1131751.71</v>
      </c>
      <c r="C19" s="177">
        <v>72751.710000000006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177">
        <v>14950</v>
      </c>
      <c r="C20" s="177">
        <v>0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177">
        <v>0</v>
      </c>
      <c r="C21" s="177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177">
        <v>3000</v>
      </c>
      <c r="C22" s="177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177">
        <v>0</v>
      </c>
      <c r="C23" s="177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177">
        <v>-72751.199999999997</v>
      </c>
      <c r="C24" s="177">
        <v>-71375.199999999997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58625.91</v>
      </c>
      <c r="C25" s="49">
        <f>SUM(C26:C30)</f>
        <v>-0.01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177">
        <v>58625.91</v>
      </c>
      <c r="C26" s="177">
        <v>-0.01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7005534.2299999995</v>
      </c>
      <c r="C47" s="4">
        <f>C9+C17+C25+C31+C37+C38+C41</f>
        <v>4878473.87</v>
      </c>
      <c r="D47" s="2" t="s">
        <v>86</v>
      </c>
      <c r="E47" s="4">
        <f>E9+E19+E23+E26+E27+E31+E38+E42</f>
        <v>62834.17</v>
      </c>
      <c r="F47" s="4">
        <f>F9+F19+F23+F26+F27+F31+F38+F42</f>
        <v>220565.24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177">
        <v>1489262</v>
      </c>
      <c r="C53" s="177">
        <v>1473762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177">
        <v>0</v>
      </c>
      <c r="C54" s="177">
        <v>0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177">
        <v>-737990.41</v>
      </c>
      <c r="C55" s="177">
        <v>-737990.41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62834.17</v>
      </c>
      <c r="F59" s="4">
        <f>F47+F57</f>
        <v>220565.24</v>
      </c>
    </row>
    <row r="60" spans="1:6" x14ac:dyDescent="0.25">
      <c r="A60" s="3" t="s">
        <v>106</v>
      </c>
      <c r="B60" s="4">
        <f>SUM(B50:B58)</f>
        <v>751271.59</v>
      </c>
      <c r="C60" s="4">
        <f>SUM(C50:C58)</f>
        <v>735771.59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7756805.8199999994</v>
      </c>
      <c r="C62" s="4">
        <f>SUM(C47+C60)</f>
        <v>5614245.46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7</v>
      </c>
      <c r="F63" s="49">
        <f>SUM(F64:F66)</f>
        <v>7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177">
        <v>7</v>
      </c>
      <c r="F65" s="177">
        <v>7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7693964.6499999994</v>
      </c>
      <c r="F68" s="49">
        <f>SUM(F69:F73)</f>
        <v>5393673.2200000007</v>
      </c>
    </row>
    <row r="69" spans="1:6" x14ac:dyDescent="0.25">
      <c r="A69" s="55"/>
      <c r="B69" s="47"/>
      <c r="C69" s="47"/>
      <c r="D69" s="48" t="s">
        <v>114</v>
      </c>
      <c r="E69" s="177">
        <v>2262857.38</v>
      </c>
      <c r="F69" s="177">
        <v>2604263.58</v>
      </c>
    </row>
    <row r="70" spans="1:6" x14ac:dyDescent="0.25">
      <c r="A70" s="55"/>
      <c r="B70" s="47"/>
      <c r="C70" s="47"/>
      <c r="D70" s="48" t="s">
        <v>115</v>
      </c>
      <c r="E70" s="177">
        <v>5431107.2699999996</v>
      </c>
      <c r="F70" s="177">
        <v>2789409.64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7693971.6499999994</v>
      </c>
      <c r="F79" s="4">
        <f>F63+F68+F75</f>
        <v>5393680.2200000007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7756805.8199999994</v>
      </c>
      <c r="F81" s="4">
        <f>F59+F79</f>
        <v>5614245.4600000009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17:F45 B56:C62 B9:C9 B17:C17 B25:C25 B27:C52 E9:F15 E50:F64 E66:F68 E71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scale="34" orientation="portrait" horizontalDpi="1200" verticalDpi="1200" r:id="rId1"/>
  <ignoredErrors>
    <ignoredError sqref="B9:C9 E9:F15 B48:C52 B17:C17 B25:C25 B27:C46 B56:C62 E17:F64 E66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INSTITUTO MUNICIPAL DE PLANEACION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INSTITUTO MUNICIPAL DE PLANEACION DE SAN MIGUEL DE ALLENDE,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view="pageBreakPreview" topLeftCell="A16" zoomScale="80" zoomScaleNormal="90" zoomScaleSheetLayoutView="80" workbookViewId="0">
      <selection activeCell="E21" sqref="E2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INSTITUTO MUNICIPAL DE PLANEACION DE SAN MIGUEL DE ALLENDE,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30 de septiembre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78">
        <v>220565.24</v>
      </c>
      <c r="C18" s="112"/>
      <c r="D18" s="112"/>
      <c r="E18" s="112"/>
      <c r="F18" s="178">
        <v>62834.17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220565.24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62834.17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view="pageBreakPreview" topLeftCell="B1" zoomScale="80" zoomScaleNormal="66" zoomScaleSheetLayoutView="80" workbookViewId="0">
      <selection activeCell="A11" sqref="A1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INSTITUTO MUNICIPAL DE PLANEACION DE SAN MIGUEL DE ALLENDE,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scale="2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view="pageBreakPreview" topLeftCell="A52" zoomScale="70" zoomScaleNormal="67" zoomScaleSheetLayoutView="70" workbookViewId="0">
      <selection activeCell="D59" sqref="D59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>INSTITUTO MUNICIPAL DE PLANEACION DE SAN MIGUEL DE ALLENDE, GTO.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30 de septiembre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10375700.449999999</v>
      </c>
      <c r="C8" s="15">
        <f>SUM(C9:C11)</f>
        <v>6422781.1900000004</v>
      </c>
      <c r="D8" s="15">
        <f>SUM(D9:D11)</f>
        <v>5363781.1900000004</v>
      </c>
    </row>
    <row r="9" spans="1:4" x14ac:dyDescent="0.25">
      <c r="A9" s="60" t="s">
        <v>195</v>
      </c>
      <c r="B9" s="179">
        <v>10375700.449999999</v>
      </c>
      <c r="C9" s="179">
        <v>6422781.1900000004</v>
      </c>
      <c r="D9" s="179">
        <v>5363781.1900000004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10375700.449999999</v>
      </c>
      <c r="C13" s="15">
        <f>C14+C15</f>
        <v>4175423.81</v>
      </c>
      <c r="D13" s="15">
        <f>D14+D15</f>
        <v>4175423.81</v>
      </c>
    </row>
    <row r="14" spans="1:4" x14ac:dyDescent="0.25">
      <c r="A14" s="60" t="s">
        <v>199</v>
      </c>
      <c r="B14" s="179">
        <v>10375700.449999999</v>
      </c>
      <c r="C14" s="179">
        <v>4175423.81</v>
      </c>
      <c r="D14" s="179">
        <v>4175423.81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2363028.75</v>
      </c>
      <c r="D17" s="15">
        <f>D18+D19</f>
        <v>2363028.75</v>
      </c>
    </row>
    <row r="18" spans="1:4" x14ac:dyDescent="0.25">
      <c r="A18" s="60" t="s">
        <v>202</v>
      </c>
      <c r="B18" s="17">
        <v>0</v>
      </c>
      <c r="C18" s="179">
        <v>2363028.75</v>
      </c>
      <c r="D18" s="179">
        <v>2363028.75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4610386.1300000008</v>
      </c>
      <c r="D21" s="15">
        <f>D8-D13+D17</f>
        <v>3551386.1300000004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4610386.1300000008</v>
      </c>
      <c r="D23" s="15">
        <f>D21-D11</f>
        <v>3551386.1300000004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2247357.3800000008</v>
      </c>
      <c r="D25" s="15">
        <f>D23-D17</f>
        <v>1188357.3800000004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2247357.3800000008</v>
      </c>
      <c r="D33" s="4">
        <f>D25+D29</f>
        <v>1188357.3800000004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10375700.449999999</v>
      </c>
      <c r="C48" s="99">
        <f>C9</f>
        <v>6422781.1900000004</v>
      </c>
      <c r="D48" s="99">
        <f>D9</f>
        <v>5363781.1900000004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10375700.449999999</v>
      </c>
      <c r="C53" s="49">
        <f>C14</f>
        <v>4175423.81</v>
      </c>
      <c r="D53" s="49">
        <f>D14</f>
        <v>4175423.81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2363028.75</v>
      </c>
      <c r="D55" s="49">
        <f>D18</f>
        <v>2363028.75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4610386.1300000008</v>
      </c>
      <c r="D57" s="4">
        <f>D48+D49-D53+D55</f>
        <v>3551386.1300000004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4610386.1300000008</v>
      </c>
      <c r="D59" s="4">
        <f>D57-D49</f>
        <v>3551386.1300000004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scale="51" orientation="portrait" horizontalDpi="1200" verticalDpi="1200" r:id="rId1"/>
  <ignoredErrors>
    <ignoredError sqref="B8:D8 B29:D33 B37:D44 B48:D59 B63:D74 B10:D13 B15:D17 B19:D25 B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view="pageBreakPreview" zoomScale="80" zoomScaleNormal="80" zoomScaleSheetLayoutView="80" workbookViewId="0">
      <selection activeCell="D22" sqref="D22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PLANEACION DE SAN MIGUEL DE ALLENDE,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septiembre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453196.78</v>
      </c>
      <c r="D13" s="181">
        <f t="shared" ref="D13:D15" si="1">B13+C13</f>
        <v>453196.78</v>
      </c>
      <c r="E13" s="180">
        <v>181540.69</v>
      </c>
      <c r="F13" s="180">
        <v>181540.69</v>
      </c>
      <c r="G13" s="49">
        <f t="shared" si="0"/>
        <v>181540.69</v>
      </c>
    </row>
    <row r="14" spans="1:7" x14ac:dyDescent="0.25">
      <c r="A14" s="60" t="s">
        <v>245</v>
      </c>
      <c r="B14" s="49">
        <v>0</v>
      </c>
      <c r="C14" s="49">
        <v>0</v>
      </c>
      <c r="D14" s="181">
        <f t="shared" si="1"/>
        <v>0</v>
      </c>
      <c r="E14" s="180">
        <v>0</v>
      </c>
      <c r="F14" s="180">
        <v>0</v>
      </c>
      <c r="G14" s="49">
        <f t="shared" si="0"/>
        <v>0</v>
      </c>
    </row>
    <row r="15" spans="1:7" x14ac:dyDescent="0.25">
      <c r="A15" s="60" t="s">
        <v>246</v>
      </c>
      <c r="B15" s="180">
        <v>100000</v>
      </c>
      <c r="C15" s="49">
        <v>0</v>
      </c>
      <c r="D15" s="181">
        <f t="shared" si="1"/>
        <v>100000</v>
      </c>
      <c r="E15" s="180">
        <v>233654.5</v>
      </c>
      <c r="F15" s="180">
        <v>233654.5</v>
      </c>
      <c r="G15" s="49">
        <f t="shared" si="0"/>
        <v>133654.5</v>
      </c>
    </row>
    <row r="16" spans="1:7" x14ac:dyDescent="0.25">
      <c r="A16" s="95" t="s">
        <v>247</v>
      </c>
      <c r="B16" s="49">
        <f t="shared" ref="B16:G16" si="2">SUM(B17:B27)</f>
        <v>0</v>
      </c>
      <c r="C16" s="49">
        <f t="shared" si="2"/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3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3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3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3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3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3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3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3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3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3"/>
        <v>0</v>
      </c>
    </row>
    <row r="28" spans="1:7" x14ac:dyDescent="0.25">
      <c r="A28" s="60" t="s">
        <v>259</v>
      </c>
      <c r="B28" s="49">
        <f t="shared" ref="B28:G28" si="4">SUM(B29:B33)</f>
        <v>0</v>
      </c>
      <c r="C28" s="49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5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5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5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5"/>
        <v>0</v>
      </c>
    </row>
    <row r="34" spans="1:7" ht="14.45" customHeight="1" x14ac:dyDescent="0.25">
      <c r="A34" s="60" t="s">
        <v>265</v>
      </c>
      <c r="B34" s="180">
        <v>10275700.449999999</v>
      </c>
      <c r="C34" s="180">
        <v>-3332114.51</v>
      </c>
      <c r="D34" s="181">
        <f>B34+C34</f>
        <v>6943585.9399999995</v>
      </c>
      <c r="E34" s="180">
        <v>6007586</v>
      </c>
      <c r="F34" s="180">
        <v>4948586</v>
      </c>
      <c r="G34" s="49">
        <f t="shared" si="5"/>
        <v>-5327114.4499999993</v>
      </c>
    </row>
    <row r="35" spans="1:7" ht="14.45" customHeight="1" x14ac:dyDescent="0.25">
      <c r="A35" s="60" t="s">
        <v>266</v>
      </c>
      <c r="B35" s="49">
        <f t="shared" ref="B35:G35" si="6">B36</f>
        <v>0</v>
      </c>
      <c r="C35" s="49">
        <f t="shared" si="6"/>
        <v>0</v>
      </c>
      <c r="D35" s="49">
        <f t="shared" si="6"/>
        <v>0</v>
      </c>
      <c r="E35" s="49">
        <f t="shared" si="6"/>
        <v>0</v>
      </c>
      <c r="F35" s="49">
        <f t="shared" si="6"/>
        <v>0</v>
      </c>
      <c r="G35" s="49">
        <f t="shared" si="6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7">B38+B39</f>
        <v>0</v>
      </c>
      <c r="C37" s="49">
        <f t="shared" si="7"/>
        <v>0</v>
      </c>
      <c r="D37" s="49">
        <f t="shared" si="7"/>
        <v>0</v>
      </c>
      <c r="E37" s="49">
        <f t="shared" si="7"/>
        <v>0</v>
      </c>
      <c r="F37" s="49">
        <f t="shared" si="7"/>
        <v>0</v>
      </c>
      <c r="G37" s="49">
        <f t="shared" si="7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8">SUM(B9,B10,B11,B12,B13,B14,B15,B16,B28,B34,B35,B37)</f>
        <v>10375700.449999999</v>
      </c>
      <c r="C41" s="4">
        <f t="shared" si="8"/>
        <v>-2878917.7299999995</v>
      </c>
      <c r="D41" s="4">
        <f t="shared" si="8"/>
        <v>7496782.7199999997</v>
      </c>
      <c r="E41" s="4">
        <f t="shared" si="8"/>
        <v>6422781.1900000004</v>
      </c>
      <c r="F41" s="4">
        <f t="shared" si="8"/>
        <v>5363781.1900000004</v>
      </c>
      <c r="G41" s="4">
        <f t="shared" si="8"/>
        <v>-5011919.2599999988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9">SUM(B46:B53)</f>
        <v>0</v>
      </c>
      <c r="C45" s="49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10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10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10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10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10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10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1">SUM(B55:B58)</f>
        <v>0</v>
      </c>
      <c r="C54" s="49">
        <f t="shared" si="11"/>
        <v>0</v>
      </c>
      <c r="D54" s="49">
        <f t="shared" si="11"/>
        <v>0</v>
      </c>
      <c r="E54" s="49">
        <f t="shared" si="11"/>
        <v>0</v>
      </c>
      <c r="F54" s="49">
        <f t="shared" si="11"/>
        <v>0</v>
      </c>
      <c r="G54" s="49">
        <f t="shared" si="11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2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2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2"/>
        <v>0</v>
      </c>
    </row>
    <row r="59" spans="1:7" x14ac:dyDescent="0.25">
      <c r="A59" s="60" t="s">
        <v>288</v>
      </c>
      <c r="B59" s="49">
        <f t="shared" ref="B59:G59" si="13">SUM(B60:B61)</f>
        <v>0</v>
      </c>
      <c r="C59" s="49">
        <f t="shared" si="13"/>
        <v>0</v>
      </c>
      <c r="D59" s="49">
        <f t="shared" si="13"/>
        <v>0</v>
      </c>
      <c r="E59" s="49">
        <f t="shared" si="13"/>
        <v>0</v>
      </c>
      <c r="F59" s="49">
        <f t="shared" si="13"/>
        <v>0</v>
      </c>
      <c r="G59" s="49">
        <f t="shared" si="13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4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4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4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5">B45+B54+B59+B62+B63</f>
        <v>0</v>
      </c>
      <c r="C65" s="4">
        <f t="shared" si="15"/>
        <v>0</v>
      </c>
      <c r="D65" s="4">
        <f t="shared" si="15"/>
        <v>0</v>
      </c>
      <c r="E65" s="4">
        <f t="shared" si="15"/>
        <v>0</v>
      </c>
      <c r="F65" s="4">
        <f t="shared" si="15"/>
        <v>0</v>
      </c>
      <c r="G65" s="4">
        <f t="shared" si="15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6">B68</f>
        <v>0</v>
      </c>
      <c r="C67" s="4">
        <f t="shared" si="16"/>
        <v>0</v>
      </c>
      <c r="D67" s="4">
        <f t="shared" si="16"/>
        <v>0</v>
      </c>
      <c r="E67" s="4">
        <f t="shared" si="16"/>
        <v>0</v>
      </c>
      <c r="F67" s="4">
        <f t="shared" si="16"/>
        <v>0</v>
      </c>
      <c r="G67" s="4">
        <f t="shared" si="16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7">B41+B65+B67</f>
        <v>10375700.449999999</v>
      </c>
      <c r="C70" s="4">
        <f t="shared" si="17"/>
        <v>-2878917.7299999995</v>
      </c>
      <c r="D70" s="4">
        <f t="shared" si="17"/>
        <v>7496782.7199999997</v>
      </c>
      <c r="E70" s="4">
        <f t="shared" si="17"/>
        <v>6422781.1900000004</v>
      </c>
      <c r="F70" s="4">
        <f t="shared" si="17"/>
        <v>5363781.1900000004</v>
      </c>
      <c r="G70" s="4">
        <f t="shared" si="17"/>
        <v>-5011919.2599999988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8">B73+B74</f>
        <v>0</v>
      </c>
      <c r="C75" s="4">
        <f t="shared" si="18"/>
        <v>0</v>
      </c>
      <c r="D75" s="4">
        <f t="shared" si="18"/>
        <v>0</v>
      </c>
      <c r="E75" s="4">
        <f t="shared" si="18"/>
        <v>0</v>
      </c>
      <c r="F75" s="4">
        <f t="shared" si="18"/>
        <v>0</v>
      </c>
      <c r="G75" s="4">
        <f t="shared" si="18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scale="38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view="pageBreakPreview" topLeftCell="A154" zoomScale="80" zoomScaleNormal="80" zoomScaleSheetLayoutView="80" workbookViewId="0">
      <selection activeCell="A172" sqref="A17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INSTITUTO MUNICIPAL DE PLANEACION DE SAN MIGUEL DE ALLENDE,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septiembre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10375700.450000001</v>
      </c>
      <c r="C9" s="86">
        <f t="shared" si="0"/>
        <v>1780430.8600000003</v>
      </c>
      <c r="D9" s="86">
        <f t="shared" si="0"/>
        <v>12156131.310000001</v>
      </c>
      <c r="E9" s="86">
        <f t="shared" si="0"/>
        <v>4175423.8099999996</v>
      </c>
      <c r="F9" s="86">
        <f t="shared" si="0"/>
        <v>4175423.8099999996</v>
      </c>
      <c r="G9" s="86">
        <f t="shared" si="0"/>
        <v>7980707.5</v>
      </c>
    </row>
    <row r="10" spans="1:7" x14ac:dyDescent="0.25">
      <c r="A10" s="87" t="s">
        <v>311</v>
      </c>
      <c r="B10" s="86">
        <f t="shared" ref="B10:G10" si="1">SUM(B11:B17)</f>
        <v>4377831.8100000005</v>
      </c>
      <c r="C10" s="86">
        <f t="shared" si="1"/>
        <v>100000</v>
      </c>
      <c r="D10" s="86">
        <f t="shared" si="1"/>
        <v>4477831.8100000005</v>
      </c>
      <c r="E10" s="86">
        <f t="shared" si="1"/>
        <v>2503101.17</v>
      </c>
      <c r="F10" s="183">
        <f t="shared" si="1"/>
        <v>2503101.17</v>
      </c>
      <c r="G10" s="183">
        <f t="shared" si="1"/>
        <v>1974730.6400000001</v>
      </c>
    </row>
    <row r="11" spans="1:7" x14ac:dyDescent="0.25">
      <c r="A11" s="88" t="s">
        <v>312</v>
      </c>
      <c r="B11" s="182">
        <v>2969916.54</v>
      </c>
      <c r="C11" s="182">
        <v>-17983.55</v>
      </c>
      <c r="D11" s="183">
        <f>B11+C11</f>
        <v>2951932.99</v>
      </c>
      <c r="E11" s="182">
        <v>1785731.12</v>
      </c>
      <c r="F11" s="182">
        <v>1785731.12</v>
      </c>
      <c r="G11" s="183">
        <f>D11-E11</f>
        <v>1166201.8700000001</v>
      </c>
    </row>
    <row r="12" spans="1:7" x14ac:dyDescent="0.25">
      <c r="A12" s="88" t="s">
        <v>313</v>
      </c>
      <c r="B12" s="182">
        <v>877036.58</v>
      </c>
      <c r="C12" s="182">
        <v>17983.55</v>
      </c>
      <c r="D12" s="183">
        <f t="shared" ref="D12:D17" si="2">B12+C12</f>
        <v>895020.13</v>
      </c>
      <c r="E12" s="182">
        <v>648093.66</v>
      </c>
      <c r="F12" s="182">
        <v>648093.66</v>
      </c>
      <c r="G12" s="183">
        <f t="shared" ref="G12:G17" si="3">D12-E12</f>
        <v>246926.46999999997</v>
      </c>
    </row>
    <row r="13" spans="1:7" x14ac:dyDescent="0.25">
      <c r="A13" s="88" t="s">
        <v>314</v>
      </c>
      <c r="B13" s="182">
        <v>374290.86</v>
      </c>
      <c r="C13" s="182">
        <v>0</v>
      </c>
      <c r="D13" s="183">
        <f t="shared" si="2"/>
        <v>374290.86</v>
      </c>
      <c r="E13" s="182">
        <v>24821.38</v>
      </c>
      <c r="F13" s="182">
        <v>24821.38</v>
      </c>
      <c r="G13" s="183">
        <f t="shared" si="3"/>
        <v>349469.48</v>
      </c>
    </row>
    <row r="14" spans="1:7" x14ac:dyDescent="0.25">
      <c r="A14" s="88" t="s">
        <v>315</v>
      </c>
      <c r="B14" s="183">
        <v>0</v>
      </c>
      <c r="C14" s="183">
        <v>0</v>
      </c>
      <c r="D14" s="183">
        <f t="shared" si="2"/>
        <v>0</v>
      </c>
      <c r="E14" s="183">
        <v>0</v>
      </c>
      <c r="F14" s="183">
        <v>0</v>
      </c>
      <c r="G14" s="183">
        <f t="shared" si="3"/>
        <v>0</v>
      </c>
    </row>
    <row r="15" spans="1:7" x14ac:dyDescent="0.25">
      <c r="A15" s="88" t="s">
        <v>316</v>
      </c>
      <c r="B15" s="182">
        <v>156587.82999999999</v>
      </c>
      <c r="C15" s="182">
        <v>100000</v>
      </c>
      <c r="D15" s="183">
        <f t="shared" si="2"/>
        <v>256587.83</v>
      </c>
      <c r="E15" s="182">
        <v>44455.01</v>
      </c>
      <c r="F15" s="182">
        <v>44455.01</v>
      </c>
      <c r="G15" s="183">
        <f t="shared" si="3"/>
        <v>212132.81999999998</v>
      </c>
    </row>
    <row r="16" spans="1:7" x14ac:dyDescent="0.25">
      <c r="A16" s="88" t="s">
        <v>317</v>
      </c>
      <c r="B16" s="183">
        <v>0</v>
      </c>
      <c r="C16" s="183">
        <v>0</v>
      </c>
      <c r="D16" s="183">
        <f t="shared" si="2"/>
        <v>0</v>
      </c>
      <c r="E16" s="183">
        <v>0</v>
      </c>
      <c r="F16" s="183">
        <v>0</v>
      </c>
      <c r="G16" s="183">
        <f t="shared" si="3"/>
        <v>0</v>
      </c>
    </row>
    <row r="17" spans="1:7" x14ac:dyDescent="0.25">
      <c r="A17" s="88" t="s">
        <v>318</v>
      </c>
      <c r="B17" s="183">
        <v>0</v>
      </c>
      <c r="C17" s="183">
        <v>0</v>
      </c>
      <c r="D17" s="183">
        <f t="shared" si="2"/>
        <v>0</v>
      </c>
      <c r="E17" s="183">
        <v>0</v>
      </c>
      <c r="F17" s="183">
        <v>0</v>
      </c>
      <c r="G17" s="183">
        <f t="shared" si="3"/>
        <v>0</v>
      </c>
    </row>
    <row r="18" spans="1:7" x14ac:dyDescent="0.25">
      <c r="A18" s="87" t="s">
        <v>319</v>
      </c>
      <c r="B18" s="86">
        <f t="shared" ref="B18:G18" si="4">SUM(B19:B27)</f>
        <v>196300</v>
      </c>
      <c r="C18" s="86">
        <f t="shared" si="4"/>
        <v>1213515.4200000002</v>
      </c>
      <c r="D18" s="86">
        <f t="shared" si="4"/>
        <v>1409815.4200000002</v>
      </c>
      <c r="E18" s="86">
        <f t="shared" si="4"/>
        <v>222248.68999999997</v>
      </c>
      <c r="F18" s="183">
        <f t="shared" si="4"/>
        <v>222248.68999999997</v>
      </c>
      <c r="G18" s="183">
        <f t="shared" si="4"/>
        <v>1187566.73</v>
      </c>
    </row>
    <row r="19" spans="1:7" x14ac:dyDescent="0.25">
      <c r="A19" s="88" t="s">
        <v>320</v>
      </c>
      <c r="B19" s="182">
        <v>111400</v>
      </c>
      <c r="C19" s="182">
        <v>88600</v>
      </c>
      <c r="D19" s="183">
        <f t="shared" ref="D19:D27" si="5">B19+C19</f>
        <v>200000</v>
      </c>
      <c r="E19" s="182">
        <v>82059.759999999995</v>
      </c>
      <c r="F19" s="182">
        <v>82059.759999999995</v>
      </c>
      <c r="G19" s="183">
        <f t="shared" ref="G19:G27" si="6">D19-E19</f>
        <v>117940.24</v>
      </c>
    </row>
    <row r="20" spans="1:7" x14ac:dyDescent="0.25">
      <c r="A20" s="88" t="s">
        <v>321</v>
      </c>
      <c r="B20" s="182">
        <v>12900</v>
      </c>
      <c r="C20" s="182">
        <v>-4900</v>
      </c>
      <c r="D20" s="183">
        <f t="shared" si="5"/>
        <v>8000</v>
      </c>
      <c r="E20" s="182">
        <v>523</v>
      </c>
      <c r="F20" s="182">
        <v>523</v>
      </c>
      <c r="G20" s="183">
        <f t="shared" si="6"/>
        <v>7477</v>
      </c>
    </row>
    <row r="21" spans="1:7" x14ac:dyDescent="0.25">
      <c r="A21" s="88" t="s">
        <v>322</v>
      </c>
      <c r="B21" s="183">
        <v>0</v>
      </c>
      <c r="C21" s="183">
        <v>0</v>
      </c>
      <c r="D21" s="183">
        <f t="shared" si="5"/>
        <v>0</v>
      </c>
      <c r="E21" s="183">
        <v>0</v>
      </c>
      <c r="F21" s="183">
        <v>0</v>
      </c>
      <c r="G21" s="183">
        <f t="shared" si="6"/>
        <v>0</v>
      </c>
    </row>
    <row r="22" spans="1:7" x14ac:dyDescent="0.25">
      <c r="A22" s="88" t="s">
        <v>323</v>
      </c>
      <c r="B22" s="182">
        <v>1500</v>
      </c>
      <c r="C22" s="182">
        <v>61500</v>
      </c>
      <c r="D22" s="183">
        <f t="shared" si="5"/>
        <v>63000</v>
      </c>
      <c r="E22" s="182">
        <v>11749.95</v>
      </c>
      <c r="F22" s="182">
        <v>11749.95</v>
      </c>
      <c r="G22" s="183">
        <f t="shared" si="6"/>
        <v>51250.05</v>
      </c>
    </row>
    <row r="23" spans="1:7" x14ac:dyDescent="0.25">
      <c r="A23" s="88" t="s">
        <v>324</v>
      </c>
      <c r="B23" s="182">
        <v>0</v>
      </c>
      <c r="C23" s="182">
        <v>924813.16</v>
      </c>
      <c r="D23" s="183">
        <f t="shared" si="5"/>
        <v>924813.16</v>
      </c>
      <c r="E23" s="182">
        <v>38468.120000000003</v>
      </c>
      <c r="F23" s="182">
        <v>38468.120000000003</v>
      </c>
      <c r="G23" s="183">
        <f t="shared" si="6"/>
        <v>886345.04</v>
      </c>
    </row>
    <row r="24" spans="1:7" x14ac:dyDescent="0.25">
      <c r="A24" s="88" t="s">
        <v>325</v>
      </c>
      <c r="B24" s="182">
        <v>60000</v>
      </c>
      <c r="C24" s="182">
        <v>42002.26</v>
      </c>
      <c r="D24" s="183">
        <f t="shared" si="5"/>
        <v>102002.26000000001</v>
      </c>
      <c r="E24" s="182">
        <v>73380.06</v>
      </c>
      <c r="F24" s="182">
        <v>73380.06</v>
      </c>
      <c r="G24" s="183">
        <f t="shared" si="6"/>
        <v>28622.200000000012</v>
      </c>
    </row>
    <row r="25" spans="1:7" x14ac:dyDescent="0.25">
      <c r="A25" s="88" t="s">
        <v>326</v>
      </c>
      <c r="B25" s="182">
        <v>0</v>
      </c>
      <c r="C25" s="182">
        <v>30000</v>
      </c>
      <c r="D25" s="183">
        <f t="shared" si="5"/>
        <v>30000</v>
      </c>
      <c r="E25" s="182">
        <v>0</v>
      </c>
      <c r="F25" s="182">
        <v>0</v>
      </c>
      <c r="G25" s="183">
        <f t="shared" si="6"/>
        <v>30000</v>
      </c>
    </row>
    <row r="26" spans="1:7" x14ac:dyDescent="0.25">
      <c r="A26" s="88" t="s">
        <v>327</v>
      </c>
      <c r="B26" s="183">
        <v>0</v>
      </c>
      <c r="C26" s="183">
        <v>0</v>
      </c>
      <c r="D26" s="183">
        <f t="shared" si="5"/>
        <v>0</v>
      </c>
      <c r="E26" s="183">
        <v>0</v>
      </c>
      <c r="F26" s="183">
        <v>0</v>
      </c>
      <c r="G26" s="183">
        <f t="shared" si="6"/>
        <v>0</v>
      </c>
    </row>
    <row r="27" spans="1:7" x14ac:dyDescent="0.25">
      <c r="A27" s="88" t="s">
        <v>328</v>
      </c>
      <c r="B27" s="182">
        <v>10500</v>
      </c>
      <c r="C27" s="182">
        <v>71500</v>
      </c>
      <c r="D27" s="183">
        <f t="shared" si="5"/>
        <v>82000</v>
      </c>
      <c r="E27" s="182">
        <v>16067.8</v>
      </c>
      <c r="F27" s="182">
        <v>16067.8</v>
      </c>
      <c r="G27" s="183">
        <f t="shared" si="6"/>
        <v>65932.2</v>
      </c>
    </row>
    <row r="28" spans="1:7" x14ac:dyDescent="0.25">
      <c r="A28" s="87" t="s">
        <v>329</v>
      </c>
      <c r="B28" s="86">
        <f t="shared" ref="B28:G28" si="7">SUM(B29:B37)</f>
        <v>5801568.6400000006</v>
      </c>
      <c r="C28" s="86">
        <f t="shared" si="7"/>
        <v>-1956278.3399999999</v>
      </c>
      <c r="D28" s="86">
        <f t="shared" si="7"/>
        <v>3845290.3</v>
      </c>
      <c r="E28" s="86">
        <f t="shared" si="7"/>
        <v>1434573.9499999997</v>
      </c>
      <c r="F28" s="183">
        <f t="shared" si="7"/>
        <v>1434573.9499999997</v>
      </c>
      <c r="G28" s="183">
        <f t="shared" si="7"/>
        <v>2410716.3499999996</v>
      </c>
    </row>
    <row r="29" spans="1:7" x14ac:dyDescent="0.25">
      <c r="A29" s="88" t="s">
        <v>330</v>
      </c>
      <c r="B29" s="182">
        <v>63500</v>
      </c>
      <c r="C29" s="182">
        <v>-32500</v>
      </c>
      <c r="D29" s="183">
        <f t="shared" ref="D29:D37" si="8">B29+C29</f>
        <v>31000</v>
      </c>
      <c r="E29" s="182">
        <v>10458.56</v>
      </c>
      <c r="F29" s="182">
        <v>10458.56</v>
      </c>
      <c r="G29" s="183">
        <f t="shared" ref="G29:G37" si="9">D29-E29</f>
        <v>20541.440000000002</v>
      </c>
    </row>
    <row r="30" spans="1:7" x14ac:dyDescent="0.25">
      <c r="A30" s="88" t="s">
        <v>331</v>
      </c>
      <c r="B30" s="182">
        <v>66000</v>
      </c>
      <c r="C30" s="182">
        <v>26500.55</v>
      </c>
      <c r="D30" s="183">
        <f t="shared" si="8"/>
        <v>92500.55</v>
      </c>
      <c r="E30" s="182">
        <v>22500</v>
      </c>
      <c r="F30" s="182">
        <v>22500</v>
      </c>
      <c r="G30" s="183">
        <f t="shared" si="9"/>
        <v>70000.55</v>
      </c>
    </row>
    <row r="31" spans="1:7" x14ac:dyDescent="0.25">
      <c r="A31" s="88" t="s">
        <v>332</v>
      </c>
      <c r="B31" s="182">
        <v>5143088.45</v>
      </c>
      <c r="C31" s="182">
        <v>-1991839.52</v>
      </c>
      <c r="D31" s="183">
        <f t="shared" si="8"/>
        <v>3151248.93</v>
      </c>
      <c r="E31" s="182">
        <v>1177418.04</v>
      </c>
      <c r="F31" s="182">
        <v>1177418.04</v>
      </c>
      <c r="G31" s="183">
        <f t="shared" si="9"/>
        <v>1973830.8900000001</v>
      </c>
    </row>
    <row r="32" spans="1:7" x14ac:dyDescent="0.25">
      <c r="A32" s="88" t="s">
        <v>333</v>
      </c>
      <c r="B32" s="182">
        <v>49900</v>
      </c>
      <c r="C32" s="182">
        <v>38500</v>
      </c>
      <c r="D32" s="183">
        <f t="shared" si="8"/>
        <v>88400</v>
      </c>
      <c r="E32" s="182">
        <v>6831.13</v>
      </c>
      <c r="F32" s="182">
        <v>6831.13</v>
      </c>
      <c r="G32" s="183">
        <f t="shared" si="9"/>
        <v>81568.87</v>
      </c>
    </row>
    <row r="33" spans="1:7" ht="14.45" customHeight="1" x14ac:dyDescent="0.25">
      <c r="A33" s="88" t="s">
        <v>334</v>
      </c>
      <c r="B33" s="182">
        <v>80000</v>
      </c>
      <c r="C33" s="182">
        <v>-5000</v>
      </c>
      <c r="D33" s="183">
        <f t="shared" si="8"/>
        <v>75000</v>
      </c>
      <c r="E33" s="182">
        <v>43126.41</v>
      </c>
      <c r="F33" s="182">
        <v>43126.41</v>
      </c>
      <c r="G33" s="183">
        <f t="shared" si="9"/>
        <v>31873.589999999997</v>
      </c>
    </row>
    <row r="34" spans="1:7" ht="14.45" customHeight="1" x14ac:dyDescent="0.25">
      <c r="A34" s="88" t="s">
        <v>335</v>
      </c>
      <c r="B34" s="182">
        <v>30000</v>
      </c>
      <c r="C34" s="182">
        <v>0</v>
      </c>
      <c r="D34" s="183">
        <f t="shared" si="8"/>
        <v>30000</v>
      </c>
      <c r="E34" s="182">
        <v>0</v>
      </c>
      <c r="F34" s="182">
        <v>0</v>
      </c>
      <c r="G34" s="183">
        <f t="shared" si="9"/>
        <v>30000</v>
      </c>
    </row>
    <row r="35" spans="1:7" ht="14.45" customHeight="1" x14ac:dyDescent="0.25">
      <c r="A35" s="88" t="s">
        <v>336</v>
      </c>
      <c r="B35" s="182">
        <v>36500</v>
      </c>
      <c r="C35" s="182">
        <v>-16500</v>
      </c>
      <c r="D35" s="183">
        <f t="shared" si="8"/>
        <v>20000</v>
      </c>
      <c r="E35" s="182">
        <v>9919.66</v>
      </c>
      <c r="F35" s="182">
        <v>9919.66</v>
      </c>
      <c r="G35" s="183">
        <f t="shared" si="9"/>
        <v>10080.34</v>
      </c>
    </row>
    <row r="36" spans="1:7" ht="14.45" customHeight="1" x14ac:dyDescent="0.25">
      <c r="A36" s="88" t="s">
        <v>337</v>
      </c>
      <c r="B36" s="182">
        <v>196745.24</v>
      </c>
      <c r="C36" s="182">
        <v>-99745.24</v>
      </c>
      <c r="D36" s="183">
        <f t="shared" si="8"/>
        <v>96999.999999999985</v>
      </c>
      <c r="E36" s="182">
        <v>61253.88</v>
      </c>
      <c r="F36" s="182">
        <v>61253.88</v>
      </c>
      <c r="G36" s="183">
        <f t="shared" si="9"/>
        <v>35746.119999999988</v>
      </c>
    </row>
    <row r="37" spans="1:7" ht="14.45" customHeight="1" x14ac:dyDescent="0.25">
      <c r="A37" s="88" t="s">
        <v>338</v>
      </c>
      <c r="B37" s="182">
        <v>135834.95000000001</v>
      </c>
      <c r="C37" s="182">
        <v>124305.87</v>
      </c>
      <c r="D37" s="183">
        <f t="shared" si="8"/>
        <v>260140.82</v>
      </c>
      <c r="E37" s="182">
        <v>103066.27</v>
      </c>
      <c r="F37" s="182">
        <v>103066.27</v>
      </c>
      <c r="G37" s="183">
        <f t="shared" si="9"/>
        <v>157074.54999999999</v>
      </c>
    </row>
    <row r="38" spans="1:7" x14ac:dyDescent="0.25">
      <c r="A38" s="87" t="s">
        <v>339</v>
      </c>
      <c r="B38" s="86">
        <f t="shared" ref="B38:G38" si="10">SUM(B39:B47)</f>
        <v>0</v>
      </c>
      <c r="C38" s="86">
        <f t="shared" si="10"/>
        <v>0</v>
      </c>
      <c r="D38" s="86">
        <f t="shared" si="10"/>
        <v>0</v>
      </c>
      <c r="E38" s="86">
        <f t="shared" si="10"/>
        <v>0</v>
      </c>
      <c r="F38" s="183">
        <f t="shared" si="10"/>
        <v>0</v>
      </c>
      <c r="G38" s="183">
        <f t="shared" si="10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183">
        <v>0</v>
      </c>
      <c r="G39" s="183">
        <f t="shared" ref="G39:G47" si="11"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183">
        <v>0</v>
      </c>
      <c r="G40" s="183">
        <f t="shared" si="11"/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183">
        <v>0</v>
      </c>
      <c r="G41" s="183">
        <f t="shared" si="11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183">
        <v>0</v>
      </c>
      <c r="G42" s="183">
        <f t="shared" si="11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183">
        <v>0</v>
      </c>
      <c r="G43" s="183">
        <f t="shared" si="11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183">
        <v>0</v>
      </c>
      <c r="G44" s="183">
        <f t="shared" si="11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183">
        <v>0</v>
      </c>
      <c r="G45" s="183">
        <f t="shared" si="11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183">
        <v>0</v>
      </c>
      <c r="G46" s="183">
        <f t="shared" si="11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183">
        <v>0</v>
      </c>
      <c r="G47" s="183">
        <f t="shared" si="11"/>
        <v>0</v>
      </c>
    </row>
    <row r="48" spans="1:7" x14ac:dyDescent="0.25">
      <c r="A48" s="87" t="s">
        <v>349</v>
      </c>
      <c r="B48" s="86">
        <f t="shared" ref="B48:G48" si="12">SUM(B49:B57)</f>
        <v>0</v>
      </c>
      <c r="C48" s="86">
        <f t="shared" si="12"/>
        <v>1970000</v>
      </c>
      <c r="D48" s="86">
        <f t="shared" si="12"/>
        <v>1970000</v>
      </c>
      <c r="E48" s="86">
        <f t="shared" si="12"/>
        <v>15500</v>
      </c>
      <c r="F48" s="183">
        <f t="shared" si="12"/>
        <v>15500</v>
      </c>
      <c r="G48" s="183">
        <f t="shared" si="12"/>
        <v>1954500</v>
      </c>
    </row>
    <row r="49" spans="1:7" x14ac:dyDescent="0.25">
      <c r="A49" s="88" t="s">
        <v>350</v>
      </c>
      <c r="B49" s="77">
        <v>0</v>
      </c>
      <c r="C49" s="182">
        <v>690000</v>
      </c>
      <c r="D49" s="183">
        <f t="shared" ref="D49:D54" si="13">B49+C49</f>
        <v>690000</v>
      </c>
      <c r="E49" s="182">
        <v>15500</v>
      </c>
      <c r="F49" s="182">
        <v>15500</v>
      </c>
      <c r="G49" s="183">
        <f t="shared" ref="G49:G57" si="14">D49-E49</f>
        <v>674500</v>
      </c>
    </row>
    <row r="50" spans="1:7" x14ac:dyDescent="0.25">
      <c r="A50" s="88" t="s">
        <v>351</v>
      </c>
      <c r="B50" s="77">
        <v>0</v>
      </c>
      <c r="C50" s="182">
        <v>8000</v>
      </c>
      <c r="D50" s="183">
        <f t="shared" si="13"/>
        <v>8000</v>
      </c>
      <c r="E50" s="77">
        <v>0</v>
      </c>
      <c r="F50" s="182">
        <v>0</v>
      </c>
      <c r="G50" s="183">
        <f t="shared" si="14"/>
        <v>8000</v>
      </c>
    </row>
    <row r="51" spans="1:7" x14ac:dyDescent="0.25">
      <c r="A51" s="88" t="s">
        <v>352</v>
      </c>
      <c r="B51" s="77">
        <v>0</v>
      </c>
      <c r="C51" s="183">
        <v>0</v>
      </c>
      <c r="D51" s="183">
        <f t="shared" si="13"/>
        <v>0</v>
      </c>
      <c r="E51" s="77">
        <v>0</v>
      </c>
      <c r="F51" s="183">
        <v>0</v>
      </c>
      <c r="G51" s="183">
        <f t="shared" si="14"/>
        <v>0</v>
      </c>
    </row>
    <row r="52" spans="1:7" x14ac:dyDescent="0.25">
      <c r="A52" s="88" t="s">
        <v>353</v>
      </c>
      <c r="B52" s="77">
        <v>0</v>
      </c>
      <c r="C52" s="182">
        <v>823000</v>
      </c>
      <c r="D52" s="183">
        <f t="shared" si="13"/>
        <v>823000</v>
      </c>
      <c r="E52" s="77">
        <v>0</v>
      </c>
      <c r="F52" s="182">
        <v>0</v>
      </c>
      <c r="G52" s="183">
        <f t="shared" si="14"/>
        <v>823000</v>
      </c>
    </row>
    <row r="53" spans="1:7" x14ac:dyDescent="0.25">
      <c r="A53" s="88" t="s">
        <v>354</v>
      </c>
      <c r="B53" s="77">
        <v>0</v>
      </c>
      <c r="C53" s="183">
        <v>0</v>
      </c>
      <c r="D53" s="183">
        <f t="shared" si="13"/>
        <v>0</v>
      </c>
      <c r="E53" s="77">
        <v>0</v>
      </c>
      <c r="F53" s="183">
        <v>0</v>
      </c>
      <c r="G53" s="183">
        <f t="shared" si="14"/>
        <v>0</v>
      </c>
    </row>
    <row r="54" spans="1:7" x14ac:dyDescent="0.25">
      <c r="A54" s="88" t="s">
        <v>355</v>
      </c>
      <c r="B54" s="77">
        <v>0</v>
      </c>
      <c r="C54" s="182">
        <v>449000</v>
      </c>
      <c r="D54" s="183">
        <f t="shared" si="13"/>
        <v>449000</v>
      </c>
      <c r="E54" s="77">
        <v>0</v>
      </c>
      <c r="F54" s="182">
        <v>0</v>
      </c>
      <c r="G54" s="183">
        <f t="shared" si="14"/>
        <v>449000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183">
        <v>0</v>
      </c>
      <c r="G55" s="183">
        <f t="shared" si="14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183">
        <v>0</v>
      </c>
      <c r="G56" s="183">
        <f t="shared" si="14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183">
        <v>0</v>
      </c>
      <c r="G57" s="183">
        <f t="shared" si="14"/>
        <v>0</v>
      </c>
    </row>
    <row r="58" spans="1:7" x14ac:dyDescent="0.25">
      <c r="A58" s="87" t="s">
        <v>359</v>
      </c>
      <c r="B58" s="86">
        <f t="shared" ref="B58:G58" si="15">SUM(B59:B61)</f>
        <v>0</v>
      </c>
      <c r="C58" s="86">
        <f t="shared" si="15"/>
        <v>0</v>
      </c>
      <c r="D58" s="86">
        <f t="shared" si="15"/>
        <v>0</v>
      </c>
      <c r="E58" s="86">
        <f t="shared" si="15"/>
        <v>0</v>
      </c>
      <c r="F58" s="183">
        <f t="shared" si="15"/>
        <v>0</v>
      </c>
      <c r="G58" s="183">
        <f t="shared" si="15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183">
        <v>0</v>
      </c>
      <c r="G59" s="183">
        <f t="shared" ref="G59:G61" si="16"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183">
        <v>0</v>
      </c>
      <c r="G60" s="183">
        <f t="shared" si="16"/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183">
        <v>0</v>
      </c>
      <c r="G61" s="183">
        <f t="shared" si="16"/>
        <v>0</v>
      </c>
    </row>
    <row r="62" spans="1:7" x14ac:dyDescent="0.25">
      <c r="A62" s="87" t="s">
        <v>363</v>
      </c>
      <c r="B62" s="86">
        <f t="shared" ref="B62:G62" si="17">SUM(B63:B67,B69:B70)</f>
        <v>0</v>
      </c>
      <c r="C62" s="86">
        <f t="shared" si="17"/>
        <v>453193.78</v>
      </c>
      <c r="D62" s="86">
        <f t="shared" si="17"/>
        <v>453193.78</v>
      </c>
      <c r="E62" s="86">
        <f t="shared" si="17"/>
        <v>0</v>
      </c>
      <c r="F62" s="183">
        <f t="shared" si="17"/>
        <v>0</v>
      </c>
      <c r="G62" s="183">
        <f t="shared" si="17"/>
        <v>453193.78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183">
        <v>0</v>
      </c>
      <c r="G63" s="183">
        <f t="shared" ref="G63:G70" si="18"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183">
        <v>0</v>
      </c>
      <c r="G64" s="183">
        <f t="shared" si="18"/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183">
        <v>0</v>
      </c>
      <c r="G65" s="183">
        <f t="shared" si="18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183">
        <v>0</v>
      </c>
      <c r="G66" s="183">
        <f t="shared" si="18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183">
        <v>0</v>
      </c>
      <c r="G67" s="183">
        <f t="shared" si="18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183">
        <v>0</v>
      </c>
      <c r="G68" s="183">
        <f t="shared" si="18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183">
        <v>0</v>
      </c>
      <c r="G69" s="183">
        <f t="shared" si="18"/>
        <v>0</v>
      </c>
    </row>
    <row r="70" spans="1:7" x14ac:dyDescent="0.25">
      <c r="A70" s="88" t="s">
        <v>371</v>
      </c>
      <c r="B70" s="77">
        <v>0</v>
      </c>
      <c r="C70" s="182">
        <v>453193.78</v>
      </c>
      <c r="D70" s="183">
        <f t="shared" ref="D70" si="19">B70+C70</f>
        <v>453193.78</v>
      </c>
      <c r="E70" s="77">
        <v>0</v>
      </c>
      <c r="F70" s="182">
        <v>0</v>
      </c>
      <c r="G70" s="183">
        <f t="shared" si="18"/>
        <v>453193.78</v>
      </c>
    </row>
    <row r="71" spans="1:7" x14ac:dyDescent="0.25">
      <c r="A71" s="87" t="s">
        <v>372</v>
      </c>
      <c r="B71" s="86">
        <f t="shared" ref="B71:G71" si="20">SUM(B72:B74)</f>
        <v>0</v>
      </c>
      <c r="C71" s="86">
        <f t="shared" si="20"/>
        <v>0</v>
      </c>
      <c r="D71" s="86">
        <f t="shared" si="20"/>
        <v>0</v>
      </c>
      <c r="E71" s="86">
        <f t="shared" si="20"/>
        <v>0</v>
      </c>
      <c r="F71" s="183">
        <f t="shared" si="20"/>
        <v>0</v>
      </c>
      <c r="G71" s="183">
        <f t="shared" si="20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183">
        <v>0</v>
      </c>
      <c r="G72" s="183">
        <f t="shared" ref="G72:G74" si="21"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183">
        <v>0</v>
      </c>
      <c r="G73" s="183">
        <f t="shared" si="21"/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183">
        <v>0</v>
      </c>
      <c r="G74" s="183">
        <f t="shared" si="21"/>
        <v>0</v>
      </c>
    </row>
    <row r="75" spans="1:7" x14ac:dyDescent="0.25">
      <c r="A75" s="87" t="s">
        <v>376</v>
      </c>
      <c r="B75" s="86">
        <f t="shared" ref="B75:G75" si="22">SUM(B76:B82)</f>
        <v>0</v>
      </c>
      <c r="C75" s="86">
        <f t="shared" si="22"/>
        <v>0</v>
      </c>
      <c r="D75" s="86">
        <f t="shared" si="22"/>
        <v>0</v>
      </c>
      <c r="E75" s="86">
        <f t="shared" si="22"/>
        <v>0</v>
      </c>
      <c r="F75" s="183">
        <f t="shared" si="22"/>
        <v>0</v>
      </c>
      <c r="G75" s="183">
        <f t="shared" si="22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183">
        <v>0</v>
      </c>
      <c r="G76" s="183">
        <f t="shared" ref="G76:G82" si="23"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183">
        <v>0</v>
      </c>
      <c r="G77" s="183">
        <f t="shared" si="23"/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183">
        <v>0</v>
      </c>
      <c r="G78" s="183">
        <f t="shared" si="23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183">
        <v>0</v>
      </c>
      <c r="G79" s="183">
        <f t="shared" si="23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183">
        <v>0</v>
      </c>
      <c r="G80" s="183">
        <f t="shared" si="23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183">
        <v>0</v>
      </c>
      <c r="G81" s="183">
        <f t="shared" si="23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183">
        <v>0</v>
      </c>
      <c r="G82" s="183">
        <f t="shared" si="23"/>
        <v>0</v>
      </c>
    </row>
    <row r="83" spans="1:7" x14ac:dyDescent="0.25">
      <c r="A83" s="89"/>
      <c r="B83" s="77"/>
      <c r="C83" s="77"/>
      <c r="D83" s="77"/>
      <c r="E83" s="77"/>
      <c r="F83" s="184"/>
      <c r="G83" s="184"/>
    </row>
    <row r="84" spans="1:7" x14ac:dyDescent="0.25">
      <c r="A84" s="29" t="s">
        <v>384</v>
      </c>
      <c r="B84" s="86">
        <f t="shared" ref="B84:G84" si="24">SUM(B85,B93,B103,B113,B123,B133,B137,B146,B150)</f>
        <v>0</v>
      </c>
      <c r="C84" s="86">
        <f t="shared" si="24"/>
        <v>0</v>
      </c>
      <c r="D84" s="86">
        <f t="shared" si="24"/>
        <v>0</v>
      </c>
      <c r="E84" s="86">
        <f t="shared" si="24"/>
        <v>0</v>
      </c>
      <c r="F84" s="185">
        <f t="shared" ref="F84:G84" si="25">F85+F93+F103+F113+F123+F133+F137+F146+F150</f>
        <v>0</v>
      </c>
      <c r="G84" s="185">
        <f t="shared" si="25"/>
        <v>0</v>
      </c>
    </row>
    <row r="85" spans="1:7" x14ac:dyDescent="0.25">
      <c r="A85" s="87" t="s">
        <v>311</v>
      </c>
      <c r="B85" s="86">
        <f t="shared" ref="B85:G85" si="26">SUM(B86:B92)</f>
        <v>0</v>
      </c>
      <c r="C85" s="86">
        <f t="shared" si="26"/>
        <v>0</v>
      </c>
      <c r="D85" s="86">
        <f t="shared" si="26"/>
        <v>0</v>
      </c>
      <c r="E85" s="86">
        <f t="shared" si="26"/>
        <v>0</v>
      </c>
      <c r="F85" s="183">
        <f t="shared" si="26"/>
        <v>0</v>
      </c>
      <c r="G85" s="183">
        <f t="shared" si="26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183">
        <v>0</v>
      </c>
      <c r="G86" s="183">
        <f t="shared" ref="G86:G92" si="27"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183">
        <v>0</v>
      </c>
      <c r="G87" s="183">
        <f t="shared" si="27"/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183">
        <v>0</v>
      </c>
      <c r="G88" s="183">
        <f t="shared" si="27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183">
        <v>0</v>
      </c>
      <c r="G89" s="183">
        <f t="shared" si="27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183">
        <v>0</v>
      </c>
      <c r="G90" s="183">
        <f t="shared" si="27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183">
        <v>0</v>
      </c>
      <c r="G91" s="183">
        <f t="shared" si="27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183">
        <v>0</v>
      </c>
      <c r="G92" s="183">
        <f t="shared" si="27"/>
        <v>0</v>
      </c>
    </row>
    <row r="93" spans="1:7" x14ac:dyDescent="0.25">
      <c r="A93" s="87" t="s">
        <v>319</v>
      </c>
      <c r="B93" s="86">
        <f t="shared" ref="B93:G93" si="28">SUM(B94:B102)</f>
        <v>0</v>
      </c>
      <c r="C93" s="86">
        <f t="shared" si="28"/>
        <v>0</v>
      </c>
      <c r="D93" s="86">
        <f t="shared" si="28"/>
        <v>0</v>
      </c>
      <c r="E93" s="86">
        <f t="shared" si="28"/>
        <v>0</v>
      </c>
      <c r="F93" s="183">
        <f t="shared" si="28"/>
        <v>0</v>
      </c>
      <c r="G93" s="183">
        <f t="shared" si="28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183">
        <v>0</v>
      </c>
      <c r="G94" s="183">
        <f t="shared" ref="G94:G102" si="29"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183">
        <v>0</v>
      </c>
      <c r="G95" s="183">
        <f t="shared" si="29"/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183">
        <v>0</v>
      </c>
      <c r="G96" s="183">
        <f t="shared" si="29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183">
        <v>0</v>
      </c>
      <c r="G97" s="183">
        <f t="shared" si="29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183">
        <v>0</v>
      </c>
      <c r="G98" s="183">
        <f t="shared" si="29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183">
        <v>0</v>
      </c>
      <c r="G99" s="183">
        <f t="shared" si="29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183">
        <v>0</v>
      </c>
      <c r="G100" s="183">
        <f t="shared" si="29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183">
        <v>0</v>
      </c>
      <c r="G101" s="183">
        <f t="shared" si="29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183">
        <v>0</v>
      </c>
      <c r="G102" s="183">
        <f t="shared" si="29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183">
        <f t="shared" ref="F103:G103" si="30">SUM(F104:F112)</f>
        <v>0</v>
      </c>
      <c r="G103" s="183">
        <f t="shared" si="30"/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183">
        <v>0</v>
      </c>
      <c r="G104" s="183">
        <f t="shared" ref="G104:G112" si="31"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183">
        <v>0</v>
      </c>
      <c r="G105" s="183">
        <f t="shared" si="31"/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183">
        <v>0</v>
      </c>
      <c r="G106" s="183">
        <f t="shared" si="31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183">
        <v>0</v>
      </c>
      <c r="G107" s="183">
        <f t="shared" si="31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183">
        <v>0</v>
      </c>
      <c r="G108" s="183">
        <f t="shared" si="31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183">
        <v>0</v>
      </c>
      <c r="G109" s="183">
        <f t="shared" si="31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183">
        <v>0</v>
      </c>
      <c r="G110" s="183">
        <f t="shared" si="31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183">
        <v>0</v>
      </c>
      <c r="G111" s="183">
        <f t="shared" si="31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183">
        <v>0</v>
      </c>
      <c r="G112" s="183">
        <f t="shared" si="31"/>
        <v>0</v>
      </c>
    </row>
    <row r="113" spans="1:7" x14ac:dyDescent="0.25">
      <c r="A113" s="87" t="s">
        <v>339</v>
      </c>
      <c r="B113" s="86">
        <f t="shared" ref="B113:G113" si="32">SUM(B114:B122)</f>
        <v>0</v>
      </c>
      <c r="C113" s="86">
        <f t="shared" si="32"/>
        <v>0</v>
      </c>
      <c r="D113" s="86">
        <f t="shared" si="32"/>
        <v>0</v>
      </c>
      <c r="E113" s="86">
        <f t="shared" si="32"/>
        <v>0</v>
      </c>
      <c r="F113" s="183">
        <f t="shared" si="32"/>
        <v>0</v>
      </c>
      <c r="G113" s="183">
        <f t="shared" si="32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183">
        <v>0</v>
      </c>
      <c r="G114" s="183">
        <f t="shared" ref="G114:G122" si="33"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183">
        <v>0</v>
      </c>
      <c r="G115" s="183">
        <f t="shared" si="33"/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183">
        <v>0</v>
      </c>
      <c r="G116" s="183">
        <f t="shared" si="33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183">
        <v>0</v>
      </c>
      <c r="G117" s="183">
        <f t="shared" si="33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183">
        <v>0</v>
      </c>
      <c r="G118" s="183">
        <f t="shared" si="33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183">
        <v>0</v>
      </c>
      <c r="G119" s="183">
        <f t="shared" si="33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183">
        <v>0</v>
      </c>
      <c r="G120" s="183">
        <f t="shared" si="33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183">
        <v>0</v>
      </c>
      <c r="G121" s="183">
        <f t="shared" si="33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183">
        <v>0</v>
      </c>
      <c r="G122" s="183">
        <f t="shared" si="33"/>
        <v>0</v>
      </c>
    </row>
    <row r="123" spans="1:7" x14ac:dyDescent="0.25">
      <c r="A123" s="87" t="s">
        <v>349</v>
      </c>
      <c r="B123" s="86">
        <f t="shared" ref="B123:G123" si="34">SUM(B124:B132)</f>
        <v>0</v>
      </c>
      <c r="C123" s="86">
        <f t="shared" si="34"/>
        <v>0</v>
      </c>
      <c r="D123" s="86">
        <f t="shared" si="34"/>
        <v>0</v>
      </c>
      <c r="E123" s="86">
        <f t="shared" si="34"/>
        <v>0</v>
      </c>
      <c r="F123" s="183">
        <f t="shared" si="34"/>
        <v>0</v>
      </c>
      <c r="G123" s="183">
        <f t="shared" si="34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183">
        <v>0</v>
      </c>
      <c r="G124" s="183">
        <f t="shared" ref="G124:G132" si="35"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183">
        <v>0</v>
      </c>
      <c r="G125" s="183">
        <f t="shared" si="35"/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183">
        <v>0</v>
      </c>
      <c r="G126" s="183">
        <f t="shared" si="35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183">
        <v>0</v>
      </c>
      <c r="G127" s="183">
        <f t="shared" si="35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183">
        <v>0</v>
      </c>
      <c r="G128" s="183">
        <f t="shared" si="35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183">
        <v>0</v>
      </c>
      <c r="G129" s="183">
        <f t="shared" si="35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183">
        <v>0</v>
      </c>
      <c r="G130" s="183">
        <f t="shared" si="35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183">
        <v>0</v>
      </c>
      <c r="G131" s="183">
        <f t="shared" si="35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183">
        <v>0</v>
      </c>
      <c r="G132" s="183">
        <f t="shared" si="35"/>
        <v>0</v>
      </c>
    </row>
    <row r="133" spans="1:7" x14ac:dyDescent="0.25">
      <c r="A133" s="87" t="s">
        <v>359</v>
      </c>
      <c r="B133" s="86">
        <f t="shared" ref="B133:G133" si="36">SUM(B134:B136)</f>
        <v>0</v>
      </c>
      <c r="C133" s="86">
        <f t="shared" si="36"/>
        <v>0</v>
      </c>
      <c r="D133" s="86">
        <f t="shared" si="36"/>
        <v>0</v>
      </c>
      <c r="E133" s="86">
        <f t="shared" si="36"/>
        <v>0</v>
      </c>
      <c r="F133" s="183">
        <f t="shared" si="36"/>
        <v>0</v>
      </c>
      <c r="G133" s="183">
        <f t="shared" si="36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183">
        <v>0</v>
      </c>
      <c r="G134" s="183">
        <f t="shared" ref="G134:G136" si="37"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183">
        <v>0</v>
      </c>
      <c r="G135" s="183">
        <f t="shared" si="37"/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183">
        <v>0</v>
      </c>
      <c r="G136" s="183">
        <f t="shared" si="37"/>
        <v>0</v>
      </c>
    </row>
    <row r="137" spans="1:7" x14ac:dyDescent="0.25">
      <c r="A137" s="87" t="s">
        <v>363</v>
      </c>
      <c r="B137" s="86">
        <f t="shared" ref="B137:G137" si="38">SUM(B138:B142,B144:B145)</f>
        <v>0</v>
      </c>
      <c r="C137" s="86">
        <f t="shared" si="38"/>
        <v>0</v>
      </c>
      <c r="D137" s="86">
        <f t="shared" si="38"/>
        <v>0</v>
      </c>
      <c r="E137" s="86">
        <f t="shared" si="38"/>
        <v>0</v>
      </c>
      <c r="F137" s="183">
        <f t="shared" si="38"/>
        <v>0</v>
      </c>
      <c r="G137" s="183">
        <f t="shared" si="38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183">
        <v>0</v>
      </c>
      <c r="G138" s="183">
        <f t="shared" ref="G138:G145" si="39"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183">
        <v>0</v>
      </c>
      <c r="G139" s="183">
        <f t="shared" si="39"/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183">
        <v>0</v>
      </c>
      <c r="G140" s="183">
        <f t="shared" si="39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183">
        <v>0</v>
      </c>
      <c r="G141" s="183">
        <f t="shared" si="39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183">
        <v>0</v>
      </c>
      <c r="G142" s="183">
        <f t="shared" si="39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183">
        <v>0</v>
      </c>
      <c r="G143" s="183">
        <f t="shared" si="39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183">
        <v>0</v>
      </c>
      <c r="G144" s="183">
        <f t="shared" si="39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183">
        <v>0</v>
      </c>
      <c r="G145" s="183">
        <f t="shared" si="39"/>
        <v>0</v>
      </c>
    </row>
    <row r="146" spans="1:7" x14ac:dyDescent="0.25">
      <c r="A146" s="87" t="s">
        <v>372</v>
      </c>
      <c r="B146" s="86">
        <f t="shared" ref="B146:G146" si="40">SUM(B147:B149)</f>
        <v>0</v>
      </c>
      <c r="C146" s="86">
        <f t="shared" si="40"/>
        <v>0</v>
      </c>
      <c r="D146" s="86">
        <f t="shared" si="40"/>
        <v>0</v>
      </c>
      <c r="E146" s="86">
        <f t="shared" si="40"/>
        <v>0</v>
      </c>
      <c r="F146" s="183">
        <f t="shared" si="40"/>
        <v>0</v>
      </c>
      <c r="G146" s="183">
        <f t="shared" si="40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183">
        <v>0</v>
      </c>
      <c r="G147" s="183">
        <f t="shared" ref="G147:G149" si="41"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183">
        <v>0</v>
      </c>
      <c r="G148" s="183">
        <f t="shared" si="41"/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183">
        <v>0</v>
      </c>
      <c r="G149" s="183">
        <f t="shared" si="41"/>
        <v>0</v>
      </c>
    </row>
    <row r="150" spans="1:7" x14ac:dyDescent="0.25">
      <c r="A150" s="87" t="s">
        <v>376</v>
      </c>
      <c r="B150" s="86">
        <f t="shared" ref="B150:G150" si="42">SUM(B151:B157)</f>
        <v>0</v>
      </c>
      <c r="C150" s="86">
        <f t="shared" si="42"/>
        <v>0</v>
      </c>
      <c r="D150" s="86">
        <f t="shared" si="42"/>
        <v>0</v>
      </c>
      <c r="E150" s="86">
        <f t="shared" si="42"/>
        <v>0</v>
      </c>
      <c r="F150" s="183">
        <f t="shared" si="42"/>
        <v>0</v>
      </c>
      <c r="G150" s="183">
        <f t="shared" si="42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183">
        <v>0</v>
      </c>
      <c r="G151" s="183">
        <f t="shared" ref="G151:G157" si="43"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183">
        <v>0</v>
      </c>
      <c r="G152" s="183">
        <f t="shared" si="43"/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183">
        <v>0</v>
      </c>
      <c r="G153" s="183">
        <f t="shared" si="43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183">
        <v>0</v>
      </c>
      <c r="G154" s="183">
        <f t="shared" si="43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183">
        <v>0</v>
      </c>
      <c r="G155" s="183">
        <f t="shared" si="43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183">
        <v>0</v>
      </c>
      <c r="G156" s="183">
        <f t="shared" si="43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183">
        <v>0</v>
      </c>
      <c r="G157" s="183">
        <f t="shared" si="43"/>
        <v>0</v>
      </c>
    </row>
    <row r="158" spans="1:7" x14ac:dyDescent="0.25">
      <c r="A158" s="91"/>
      <c r="B158" s="92"/>
      <c r="C158" s="92"/>
      <c r="D158" s="92"/>
      <c r="E158" s="92"/>
      <c r="F158" s="184"/>
      <c r="G158" s="184"/>
    </row>
    <row r="159" spans="1:7" x14ac:dyDescent="0.25">
      <c r="A159" s="30" t="s">
        <v>385</v>
      </c>
      <c r="B159" s="93">
        <f t="shared" ref="B159:G159" si="44">B9+B84</f>
        <v>10375700.450000001</v>
      </c>
      <c r="C159" s="93">
        <f t="shared" si="44"/>
        <v>1780430.8600000003</v>
      </c>
      <c r="D159" s="93">
        <f t="shared" si="44"/>
        <v>12156131.310000001</v>
      </c>
      <c r="E159" s="93">
        <f t="shared" si="44"/>
        <v>4175423.8099999996</v>
      </c>
      <c r="F159" s="185">
        <f t="shared" si="44"/>
        <v>4175423.8099999996</v>
      </c>
      <c r="G159" s="185">
        <f t="shared" si="44"/>
        <v>7980707.5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scale="41" orientation="portrait" horizontalDpi="1200" verticalDpi="1200" r:id="rId1"/>
  <ignoredErrors>
    <ignoredError sqref="B9:G9 B18:E18 B28:E28 B39:E47 B38:E38 B55:E57 B48:E48 B59:E61 B58:E58 B63:E69 B62:E62 B71:E92 B94:E159 B93:C93 E93 B49:B54 E50:E54 B70 E70 B10:E1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view="pageBreakPreview" zoomScale="80" zoomScaleNormal="78" zoomScaleSheetLayoutView="80" workbookViewId="0">
      <selection activeCell="E25" sqref="E25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INSTITUTO MUNICIPAL DE PLANEACION DE SAN MIGUEL DE ALLENDE,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10375700.449999999</v>
      </c>
      <c r="C9" s="31">
        <f t="shared" ref="C9:G9" si="0">SUM(C10:C17)</f>
        <v>1780430.86</v>
      </c>
      <c r="D9" s="31">
        <f t="shared" si="0"/>
        <v>12156131.309999999</v>
      </c>
      <c r="E9" s="31">
        <f t="shared" si="0"/>
        <v>4175423.81</v>
      </c>
      <c r="F9" s="31">
        <f t="shared" si="0"/>
        <v>4175423.81</v>
      </c>
      <c r="G9" s="31">
        <f t="shared" si="0"/>
        <v>7980707.4999999981</v>
      </c>
    </row>
    <row r="10" spans="1:7" x14ac:dyDescent="0.25">
      <c r="A10" s="65" t="s">
        <v>389</v>
      </c>
      <c r="B10" s="186">
        <v>10375700.449999999</v>
      </c>
      <c r="C10" s="186">
        <v>1780430.86</v>
      </c>
      <c r="D10" s="187">
        <f>B10+C10</f>
        <v>12156131.309999999</v>
      </c>
      <c r="E10" s="186">
        <v>4175423.81</v>
      </c>
      <c r="F10" s="186">
        <v>4175423.81</v>
      </c>
      <c r="G10" s="187">
        <f>D10-E10</f>
        <v>7980707.4999999981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10375700.449999999</v>
      </c>
      <c r="C29" s="4">
        <f t="shared" ref="C29:G29" si="2">SUM(C19,C9)</f>
        <v>1780430.86</v>
      </c>
      <c r="D29" s="4">
        <f t="shared" si="2"/>
        <v>12156131.309999999</v>
      </c>
      <c r="E29" s="4">
        <f t="shared" si="2"/>
        <v>4175423.81</v>
      </c>
      <c r="F29" s="4">
        <f t="shared" si="2"/>
        <v>4175423.81</v>
      </c>
      <c r="G29" s="4">
        <f t="shared" si="2"/>
        <v>7980707.4999999981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scale="4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view="pageBreakPreview" zoomScale="90" zoomScaleNormal="70" zoomScaleSheetLayoutView="90" workbookViewId="0">
      <selection activeCell="C19" sqref="C19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INSTITUTO MUNICIPAL DE PLANEACION DE SAN MIGUEL DE ALLENDE,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10375700.449999999</v>
      </c>
      <c r="C9" s="31">
        <f t="shared" ref="C9:G9" si="0">SUM(C10,C19,C27,C37)</f>
        <v>1780430.86</v>
      </c>
      <c r="D9" s="31">
        <f t="shared" si="0"/>
        <v>12156131.309999999</v>
      </c>
      <c r="E9" s="31">
        <f t="shared" si="0"/>
        <v>4175423.81</v>
      </c>
      <c r="F9" s="31">
        <f t="shared" si="0"/>
        <v>4175423.81</v>
      </c>
      <c r="G9" s="31">
        <f t="shared" si="0"/>
        <v>7980707.4999999981</v>
      </c>
    </row>
    <row r="10" spans="1:7" ht="15" customHeight="1" x14ac:dyDescent="0.25">
      <c r="A10" s="60" t="s">
        <v>404</v>
      </c>
      <c r="B10" s="49">
        <f>SUM(B11:B18)</f>
        <v>10375700.449999999</v>
      </c>
      <c r="C10" s="49">
        <f t="shared" ref="C10:G10" si="1">SUM(C11:C18)</f>
        <v>1780430.86</v>
      </c>
      <c r="D10" s="49">
        <f t="shared" si="1"/>
        <v>12156131.309999999</v>
      </c>
      <c r="E10" s="49">
        <f t="shared" si="1"/>
        <v>4175423.81</v>
      </c>
      <c r="F10" s="49">
        <f t="shared" si="1"/>
        <v>4175423.81</v>
      </c>
      <c r="G10" s="49">
        <f t="shared" si="1"/>
        <v>7980707.4999999981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188">
        <v>10375700.449999999</v>
      </c>
      <c r="C13" s="188">
        <v>1780430.86</v>
      </c>
      <c r="D13" s="189">
        <f t="shared" ref="D13" si="2">B13+C13</f>
        <v>12156131.309999999</v>
      </c>
      <c r="E13" s="188">
        <v>4175423.81</v>
      </c>
      <c r="F13" s="188">
        <v>4175423.81</v>
      </c>
      <c r="G13" s="189">
        <f t="shared" ref="G13" si="3">D13-E13</f>
        <v>7980707.4999999981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0</v>
      </c>
      <c r="C19" s="49">
        <f t="shared" ref="C19:G19" si="4">SUM(C20:C26)</f>
        <v>0</v>
      </c>
      <c r="D19" s="49">
        <f t="shared" si="4"/>
        <v>0</v>
      </c>
      <c r="E19" s="49">
        <f t="shared" si="4"/>
        <v>0</v>
      </c>
      <c r="F19" s="49">
        <f t="shared" si="4"/>
        <v>0</v>
      </c>
      <c r="G19" s="49">
        <f t="shared" si="4"/>
        <v>0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5">SUM(C28:C36)</f>
        <v>0</v>
      </c>
      <c r="D27" s="49">
        <f t="shared" si="5"/>
        <v>0</v>
      </c>
      <c r="E27" s="49">
        <f t="shared" si="5"/>
        <v>0</v>
      </c>
      <c r="F27" s="49">
        <f t="shared" si="5"/>
        <v>0</v>
      </c>
      <c r="G27" s="49">
        <f t="shared" si="5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6">SUM(C38:C41)</f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7">SUM(C44,C53,C61,C71)</f>
        <v>0</v>
      </c>
      <c r="D43" s="4">
        <f t="shared" si="7"/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8">SUM(C45:C52)</f>
        <v>0</v>
      </c>
      <c r="D44" s="49">
        <f t="shared" si="8"/>
        <v>0</v>
      </c>
      <c r="E44" s="49">
        <f t="shared" si="8"/>
        <v>0</v>
      </c>
      <c r="F44" s="49">
        <f t="shared" si="8"/>
        <v>0</v>
      </c>
      <c r="G44" s="49">
        <f t="shared" si="8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9">SUM(C54:C60)</f>
        <v>0</v>
      </c>
      <c r="D53" s="49">
        <f t="shared" si="9"/>
        <v>0</v>
      </c>
      <c r="E53" s="49">
        <f t="shared" si="9"/>
        <v>0</v>
      </c>
      <c r="F53" s="49">
        <f t="shared" si="9"/>
        <v>0</v>
      </c>
      <c r="G53" s="49">
        <f t="shared" si="9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10">SUM(C62:C70)</f>
        <v>0</v>
      </c>
      <c r="D61" s="49">
        <f t="shared" si="10"/>
        <v>0</v>
      </c>
      <c r="E61" s="49">
        <f t="shared" si="10"/>
        <v>0</v>
      </c>
      <c r="F61" s="49">
        <f t="shared" si="10"/>
        <v>0</v>
      </c>
      <c r="G61" s="49">
        <f t="shared" si="10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11">SUM(C72:C75)</f>
        <v>0</v>
      </c>
      <c r="D71" s="49">
        <f t="shared" si="11"/>
        <v>0</v>
      </c>
      <c r="E71" s="49">
        <f t="shared" si="11"/>
        <v>0</v>
      </c>
      <c r="F71" s="49">
        <f t="shared" si="11"/>
        <v>0</v>
      </c>
      <c r="G71" s="49">
        <f t="shared" si="11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10375700.449999999</v>
      </c>
      <c r="C77" s="4">
        <f t="shared" ref="C77:G77" si="12">C43+C9</f>
        <v>1780430.86</v>
      </c>
      <c r="D77" s="4">
        <f t="shared" si="12"/>
        <v>12156131.309999999</v>
      </c>
      <c r="E77" s="4">
        <f t="shared" si="12"/>
        <v>4175423.81</v>
      </c>
      <c r="F77" s="4">
        <f t="shared" si="12"/>
        <v>4175423.81</v>
      </c>
      <c r="G77" s="4">
        <f t="shared" si="12"/>
        <v>7980707.4999999981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scale="39" orientation="portrait" horizontalDpi="1200" verticalDpi="1200" r:id="rId1"/>
  <ignoredErrors>
    <ignoredError sqref="B9:G12 B1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view="pageBreakPreview" zoomScale="80" zoomScaleNormal="70" zoomScaleSheetLayoutView="80" workbookViewId="0">
      <selection activeCell="D20" sqref="D2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PLANEACION DE SAN MIGUEL DE ALLENDE,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4377831.8099999996</v>
      </c>
      <c r="C9" s="123">
        <f t="shared" ref="C9:G9" si="0">SUM(C10,C11,C12,C15,C16,C19)</f>
        <v>100000</v>
      </c>
      <c r="D9" s="123">
        <f t="shared" si="0"/>
        <v>4477831.8099999996</v>
      </c>
      <c r="E9" s="123">
        <f t="shared" si="0"/>
        <v>2503101.17</v>
      </c>
      <c r="F9" s="123">
        <f t="shared" si="0"/>
        <v>2503101.17</v>
      </c>
      <c r="G9" s="123">
        <f t="shared" si="0"/>
        <v>1974730.6399999997</v>
      </c>
    </row>
    <row r="10" spans="1:7" x14ac:dyDescent="0.25">
      <c r="A10" s="60" t="s">
        <v>441</v>
      </c>
      <c r="B10" s="190">
        <v>4377831.8099999996</v>
      </c>
      <c r="C10" s="190">
        <v>100000</v>
      </c>
      <c r="D10" s="191">
        <f>B10+C10</f>
        <v>4477831.8099999996</v>
      </c>
      <c r="E10" s="190">
        <v>2503101.17</v>
      </c>
      <c r="F10" s="190">
        <v>2503101.17</v>
      </c>
      <c r="G10" s="191">
        <f>D10-E10</f>
        <v>1974730.6399999997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4377831.8099999996</v>
      </c>
      <c r="C33" s="37">
        <f t="shared" ref="C33:G33" si="8">C21+C9</f>
        <v>100000</v>
      </c>
      <c r="D33" s="37">
        <f t="shared" si="8"/>
        <v>4477831.8099999996</v>
      </c>
      <c r="E33" s="37">
        <f t="shared" si="8"/>
        <v>2503101.17</v>
      </c>
      <c r="F33" s="37">
        <f t="shared" si="8"/>
        <v>2503101.17</v>
      </c>
      <c r="G33" s="37">
        <f t="shared" si="8"/>
        <v>1974730.6399999997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scale="45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IMPLAN SMA</cp:lastModifiedBy>
  <cp:revision/>
  <dcterms:created xsi:type="dcterms:W3CDTF">2023-03-16T22:14:51Z</dcterms:created>
  <dcterms:modified xsi:type="dcterms:W3CDTF">2023-11-22T22:00:00Z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